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40" windowWidth="22716" windowHeight="12372" activeTab="2"/>
  </bookViews>
  <sheets>
    <sheet name="Rekapitulácia stavby" sheetId="1" r:id="rId1"/>
    <sheet name="1 - Búracie práce" sheetId="2" r:id="rId2"/>
    <sheet name="2 - Stavebno - montážne p..." sheetId="3" r:id="rId3"/>
    <sheet name="3 - Zdravotechnické inšta..." sheetId="4" r:id="rId4"/>
    <sheet name="4 - Elektroinštalácia" sheetId="5" r:id="rId5"/>
  </sheets>
  <definedNames>
    <definedName name="_xlnm.Print_Titles" localSheetId="1">'1 - Búracie práce'!$127:$127</definedName>
    <definedName name="_xlnm.Print_Titles" localSheetId="2">'2 - Stavebno - montážne p...'!$137:$137</definedName>
    <definedName name="_xlnm.Print_Titles" localSheetId="3">'3 - Zdravotechnické inšta...'!$117:$117</definedName>
    <definedName name="_xlnm.Print_Titles" localSheetId="4">'4 - Elektroinštalácia'!$117:$117</definedName>
    <definedName name="_xlnm.Print_Titles" localSheetId="0">'Rekapitulácia stavby'!$85:$85</definedName>
    <definedName name="_xlnm.Print_Area" localSheetId="1">'1 - Búracie práce'!$C$4:$Q$70,'1 - Búracie práce'!$C$76:$Q$111,'1 - Búracie práce'!$C$117:$Q$217</definedName>
    <definedName name="_xlnm.Print_Area" localSheetId="2">'2 - Stavebno - montážne p...'!$C$4:$Q$70,'2 - Stavebno - montážne p...'!$C$76:$Q$121,'2 - Stavebno - montážne p...'!$C$127:$Q$364</definedName>
    <definedName name="_xlnm.Print_Area" localSheetId="3">'3 - Zdravotechnické inšta...'!$C$4:$Q$70,'3 - Zdravotechnické inšta...'!$C$76:$Q$101,'3 - Zdravotechnické inšta...'!$C$107:$Q$127</definedName>
    <definedName name="_xlnm.Print_Area" localSheetId="4">'4 - Elektroinštalácia'!$C$4:$Q$70,'4 - Elektroinštalácia'!$C$76:$Q$101,'4 - Elektroinštalácia'!$C$107:$Q$127</definedName>
    <definedName name="_xlnm.Print_Area" localSheetId="0">'Rekapitulácia stavby'!$C$4:$AP$70,'Rekapitulácia stavby'!$C$76:$AP$99</definedName>
  </definedNames>
  <calcPr calcId="145621" iterateCount="1"/>
</workbook>
</file>

<file path=xl/calcChain.xml><?xml version="1.0" encoding="utf-8"?>
<calcChain xmlns="http://schemas.openxmlformats.org/spreadsheetml/2006/main">
  <c r="AY91" i="1" l="1"/>
  <c r="AX91" i="1"/>
  <c r="BI127" i="5"/>
  <c r="BH127" i="5"/>
  <c r="BG127" i="5"/>
  <c r="BE127" i="5"/>
  <c r="BK127" i="5"/>
  <c r="N127" i="5" s="1"/>
  <c r="BF127" i="5" s="1"/>
  <c r="BI126" i="5"/>
  <c r="BH126" i="5"/>
  <c r="BG126" i="5"/>
  <c r="BE126" i="5"/>
  <c r="BK126" i="5"/>
  <c r="N126" i="5" s="1"/>
  <c r="BF126" i="5" s="1"/>
  <c r="BI125" i="5"/>
  <c r="BH125" i="5"/>
  <c r="BG125" i="5"/>
  <c r="BE125" i="5"/>
  <c r="BK125" i="5"/>
  <c r="N125" i="5"/>
  <c r="BF125" i="5" s="1"/>
  <c r="BI124" i="5"/>
  <c r="BH124" i="5"/>
  <c r="BG124" i="5"/>
  <c r="BE124" i="5"/>
  <c r="BK124" i="5"/>
  <c r="N124" i="5" s="1"/>
  <c r="BF124" i="5" s="1"/>
  <c r="BI123" i="5"/>
  <c r="BH123" i="5"/>
  <c r="BG123" i="5"/>
  <c r="BE123" i="5"/>
  <c r="BK123" i="5"/>
  <c r="BK122" i="5" s="1"/>
  <c r="N122" i="5" s="1"/>
  <c r="N91" i="5" s="1"/>
  <c r="N123" i="5"/>
  <c r="BF123" i="5" s="1"/>
  <c r="BI121" i="5"/>
  <c r="BH121" i="5"/>
  <c r="BG121" i="5"/>
  <c r="BE121" i="5"/>
  <c r="AA121" i="5"/>
  <c r="AA120" i="5"/>
  <c r="AA119" i="5" s="1"/>
  <c r="AA118" i="5" s="1"/>
  <c r="Y121" i="5"/>
  <c r="Y120" i="5"/>
  <c r="Y119" i="5" s="1"/>
  <c r="Y118" i="5" s="1"/>
  <c r="W121" i="5"/>
  <c r="W120" i="5"/>
  <c r="W119" i="5" s="1"/>
  <c r="W118" i="5" s="1"/>
  <c r="AU91" i="1" s="1"/>
  <c r="BK121" i="5"/>
  <c r="BK120" i="5" s="1"/>
  <c r="N121" i="5"/>
  <c r="BF121" i="5" s="1"/>
  <c r="F114" i="5"/>
  <c r="F112" i="5"/>
  <c r="F110" i="5"/>
  <c r="BI99" i="5"/>
  <c r="BH99" i="5"/>
  <c r="BG99" i="5"/>
  <c r="BE99" i="5"/>
  <c r="BI98" i="5"/>
  <c r="BH98" i="5"/>
  <c r="BG98" i="5"/>
  <c r="BE98" i="5"/>
  <c r="BI97" i="5"/>
  <c r="BH97" i="5"/>
  <c r="BG97" i="5"/>
  <c r="BE97" i="5"/>
  <c r="BI96" i="5"/>
  <c r="BH96" i="5"/>
  <c r="BG96" i="5"/>
  <c r="BE96" i="5"/>
  <c r="H32" i="5" s="1"/>
  <c r="AZ91" i="1" s="1"/>
  <c r="BI95" i="5"/>
  <c r="BH95" i="5"/>
  <c r="BG95" i="5"/>
  <c r="BE95" i="5"/>
  <c r="BI94" i="5"/>
  <c r="H36" i="5" s="1"/>
  <c r="BD91" i="1" s="1"/>
  <c r="BH94" i="5"/>
  <c r="H35" i="5" s="1"/>
  <c r="BC91" i="1" s="1"/>
  <c r="BG94" i="5"/>
  <c r="H34" i="5"/>
  <c r="BB91" i="1" s="1"/>
  <c r="BE94" i="5"/>
  <c r="M32" i="5" s="1"/>
  <c r="AV91" i="1" s="1"/>
  <c r="F83" i="5"/>
  <c r="F81" i="5"/>
  <c r="F79" i="5"/>
  <c r="O21" i="5"/>
  <c r="E21" i="5"/>
  <c r="M84" i="5" s="1"/>
  <c r="O20" i="5"/>
  <c r="O18" i="5"/>
  <c r="E18" i="5"/>
  <c r="M114" i="5" s="1"/>
  <c r="M83" i="5"/>
  <c r="O17" i="5"/>
  <c r="O15" i="5"/>
  <c r="E15" i="5"/>
  <c r="F115" i="5"/>
  <c r="F84" i="5"/>
  <c r="O14" i="5"/>
  <c r="O9" i="5"/>
  <c r="M112" i="5"/>
  <c r="M81" i="5"/>
  <c r="F6" i="5"/>
  <c r="F109" i="5" s="1"/>
  <c r="F78" i="5"/>
  <c r="AY90" i="1"/>
  <c r="AX90" i="1"/>
  <c r="BI127" i="4"/>
  <c r="BH127" i="4"/>
  <c r="BG127" i="4"/>
  <c r="BE127" i="4"/>
  <c r="BK127" i="4"/>
  <c r="N127" i="4"/>
  <c r="BF127" i="4" s="1"/>
  <c r="BI126" i="4"/>
  <c r="BH126" i="4"/>
  <c r="BG126" i="4"/>
  <c r="BE126" i="4"/>
  <c r="BK126" i="4"/>
  <c r="N126" i="4" s="1"/>
  <c r="BF126" i="4" s="1"/>
  <c r="BI125" i="4"/>
  <c r="BH125" i="4"/>
  <c r="BG125" i="4"/>
  <c r="BE125" i="4"/>
  <c r="BK125" i="4"/>
  <c r="N125" i="4" s="1"/>
  <c r="BF125" i="4" s="1"/>
  <c r="BI124" i="4"/>
  <c r="BH124" i="4"/>
  <c r="BG124" i="4"/>
  <c r="BE124" i="4"/>
  <c r="BK124" i="4"/>
  <c r="N124" i="4" s="1"/>
  <c r="BF124" i="4" s="1"/>
  <c r="BI123" i="4"/>
  <c r="BH123" i="4"/>
  <c r="BG123" i="4"/>
  <c r="BE123" i="4"/>
  <c r="BK123" i="4"/>
  <c r="BK122" i="4"/>
  <c r="N122" i="4" s="1"/>
  <c r="N91" i="4" s="1"/>
  <c r="N123" i="4"/>
  <c r="BF123" i="4" s="1"/>
  <c r="BI121" i="4"/>
  <c r="BH121" i="4"/>
  <c r="BG121" i="4"/>
  <c r="BE121" i="4"/>
  <c r="AA121" i="4"/>
  <c r="AA120" i="4" s="1"/>
  <c r="AA119" i="4" s="1"/>
  <c r="AA118" i="4" s="1"/>
  <c r="Y121" i="4"/>
  <c r="Y120" i="4" s="1"/>
  <c r="Y119" i="4" s="1"/>
  <c r="Y118" i="4" s="1"/>
  <c r="W121" i="4"/>
  <c r="W120" i="4" s="1"/>
  <c r="W119" i="4" s="1"/>
  <c r="W118" i="4" s="1"/>
  <c r="AU90" i="1" s="1"/>
  <c r="BK121" i="4"/>
  <c r="BK120" i="4" s="1"/>
  <c r="N121" i="4"/>
  <c r="BF121" i="4" s="1"/>
  <c r="F114" i="4"/>
  <c r="F112" i="4"/>
  <c r="F110" i="4"/>
  <c r="BI99" i="4"/>
  <c r="BH99" i="4"/>
  <c r="BG99" i="4"/>
  <c r="BE99" i="4"/>
  <c r="BI98" i="4"/>
  <c r="BH98" i="4"/>
  <c r="BG98" i="4"/>
  <c r="BE98" i="4"/>
  <c r="BI97" i="4"/>
  <c r="BH97" i="4"/>
  <c r="BG97" i="4"/>
  <c r="BE97" i="4"/>
  <c r="BI96" i="4"/>
  <c r="BH96" i="4"/>
  <c r="BG96" i="4"/>
  <c r="BE96" i="4"/>
  <c r="BI95" i="4"/>
  <c r="BH95" i="4"/>
  <c r="BG95" i="4"/>
  <c r="BE95" i="4"/>
  <c r="BI94" i="4"/>
  <c r="H36" i="4"/>
  <c r="BD90" i="1" s="1"/>
  <c r="BH94" i="4"/>
  <c r="H35" i="4" s="1"/>
  <c r="BC90" i="1" s="1"/>
  <c r="BG94" i="4"/>
  <c r="H34" i="4"/>
  <c r="BB90" i="1" s="1"/>
  <c r="BE94" i="4"/>
  <c r="H32" i="4" s="1"/>
  <c r="AZ90" i="1" s="1"/>
  <c r="F83" i="4"/>
  <c r="F81" i="4"/>
  <c r="F79" i="4"/>
  <c r="O21" i="4"/>
  <c r="E21" i="4"/>
  <c r="M115" i="4"/>
  <c r="M84" i="4"/>
  <c r="O20" i="4"/>
  <c r="O18" i="4"/>
  <c r="E18" i="4"/>
  <c r="M114" i="4" s="1"/>
  <c r="O17" i="4"/>
  <c r="O15" i="4"/>
  <c r="E15" i="4"/>
  <c r="F84" i="4" s="1"/>
  <c r="F115" i="4"/>
  <c r="O14" i="4"/>
  <c r="O9" i="4"/>
  <c r="M81" i="4" s="1"/>
  <c r="M112" i="4"/>
  <c r="F6" i="4"/>
  <c r="F109" i="4" s="1"/>
  <c r="AY89" i="1"/>
  <c r="AX89" i="1"/>
  <c r="BI364" i="3"/>
  <c r="BH364" i="3"/>
  <c r="BG364" i="3"/>
  <c r="BE364" i="3"/>
  <c r="BK364" i="3"/>
  <c r="N364" i="3"/>
  <c r="BF364" i="3" s="1"/>
  <c r="BI363" i="3"/>
  <c r="BH363" i="3"/>
  <c r="BG363" i="3"/>
  <c r="BE363" i="3"/>
  <c r="BK363" i="3"/>
  <c r="N363" i="3" s="1"/>
  <c r="BF363" i="3" s="1"/>
  <c r="BI362" i="3"/>
  <c r="BH362" i="3"/>
  <c r="BG362" i="3"/>
  <c r="BE362" i="3"/>
  <c r="BK362" i="3"/>
  <c r="N362" i="3"/>
  <c r="BF362" i="3" s="1"/>
  <c r="BI361" i="3"/>
  <c r="BH361" i="3"/>
  <c r="BG361" i="3"/>
  <c r="BE361" i="3"/>
  <c r="BK361" i="3"/>
  <c r="N361" i="3" s="1"/>
  <c r="BF361" i="3" s="1"/>
  <c r="BI360" i="3"/>
  <c r="BH360" i="3"/>
  <c r="BG360" i="3"/>
  <c r="BE360" i="3"/>
  <c r="BK360" i="3"/>
  <c r="N360" i="3"/>
  <c r="BF360" i="3" s="1"/>
  <c r="BI358" i="3"/>
  <c r="BH358" i="3"/>
  <c r="BG358" i="3"/>
  <c r="BE358" i="3"/>
  <c r="AA358" i="3"/>
  <c r="AA357" i="3"/>
  <c r="AA356" i="3" s="1"/>
  <c r="Y358" i="3"/>
  <c r="Y357" i="3" s="1"/>
  <c r="Y356" i="3" s="1"/>
  <c r="W358" i="3"/>
  <c r="W357" i="3"/>
  <c r="W356" i="3" s="1"/>
  <c r="BK358" i="3"/>
  <c r="BK357" i="3" s="1"/>
  <c r="N358" i="3"/>
  <c r="BF358" i="3"/>
  <c r="BI354" i="3"/>
  <c r="BH354" i="3"/>
  <c r="BG354" i="3"/>
  <c r="BE354" i="3"/>
  <c r="AA354" i="3"/>
  <c r="Y354" i="3"/>
  <c r="W354" i="3"/>
  <c r="BK354" i="3"/>
  <c r="N354" i="3"/>
  <c r="BF354" i="3"/>
  <c r="BI329" i="3"/>
  <c r="BH329" i="3"/>
  <c r="BG329" i="3"/>
  <c r="BE329" i="3"/>
  <c r="AA329" i="3"/>
  <c r="Y329" i="3"/>
  <c r="W329" i="3"/>
  <c r="BK329" i="3"/>
  <c r="N329" i="3"/>
  <c r="BF329" i="3"/>
  <c r="BI328" i="3"/>
  <c r="BH328" i="3"/>
  <c r="BG328" i="3"/>
  <c r="BE328" i="3"/>
  <c r="AA328" i="3"/>
  <c r="AA327" i="3"/>
  <c r="Y328" i="3"/>
  <c r="Y327" i="3"/>
  <c r="W328" i="3"/>
  <c r="W327" i="3"/>
  <c r="BK328" i="3"/>
  <c r="BK327" i="3"/>
  <c r="N327" i="3" s="1"/>
  <c r="N108" i="3" s="1"/>
  <c r="N328" i="3"/>
  <c r="BF328" i="3" s="1"/>
  <c r="BI326" i="3"/>
  <c r="BH326" i="3"/>
  <c r="BG326" i="3"/>
  <c r="BE326" i="3"/>
  <c r="AA326" i="3"/>
  <c r="Y326" i="3"/>
  <c r="W326" i="3"/>
  <c r="BK326" i="3"/>
  <c r="N326" i="3"/>
  <c r="BF326" i="3"/>
  <c r="BI318" i="3"/>
  <c r="BH318" i="3"/>
  <c r="BG318" i="3"/>
  <c r="BE318" i="3"/>
  <c r="AA318" i="3"/>
  <c r="Y318" i="3"/>
  <c r="W318" i="3"/>
  <c r="BK318" i="3"/>
  <c r="N318" i="3"/>
  <c r="BF318" i="3"/>
  <c r="BI317" i="3"/>
  <c r="BH317" i="3"/>
  <c r="BG317" i="3"/>
  <c r="BE317" i="3"/>
  <c r="AA317" i="3"/>
  <c r="Y317" i="3"/>
  <c r="W317" i="3"/>
  <c r="BK317" i="3"/>
  <c r="N317" i="3"/>
  <c r="BF317" i="3"/>
  <c r="BI314" i="3"/>
  <c r="BH314" i="3"/>
  <c r="BG314" i="3"/>
  <c r="BE314" i="3"/>
  <c r="AA314" i="3"/>
  <c r="Y314" i="3"/>
  <c r="W314" i="3"/>
  <c r="BK314" i="3"/>
  <c r="N314" i="3"/>
  <c r="BF314" i="3"/>
  <c r="BI310" i="3"/>
  <c r="BH310" i="3"/>
  <c r="BG310" i="3"/>
  <c r="BE310" i="3"/>
  <c r="AA310" i="3"/>
  <c r="AA309" i="3"/>
  <c r="Y310" i="3"/>
  <c r="Y309" i="3"/>
  <c r="W310" i="3"/>
  <c r="W309" i="3"/>
  <c r="BK310" i="3"/>
  <c r="BK309" i="3"/>
  <c r="N309" i="3" s="1"/>
  <c r="N107" i="3" s="1"/>
  <c r="N310" i="3"/>
  <c r="BF310" i="3" s="1"/>
  <c r="BI308" i="3"/>
  <c r="BH308" i="3"/>
  <c r="BG308" i="3"/>
  <c r="BE308" i="3"/>
  <c r="AA308" i="3"/>
  <c r="Y308" i="3"/>
  <c r="W308" i="3"/>
  <c r="BK308" i="3"/>
  <c r="N308" i="3"/>
  <c r="BF308" i="3"/>
  <c r="BI306" i="3"/>
  <c r="BH306" i="3"/>
  <c r="BG306" i="3"/>
  <c r="BE306" i="3"/>
  <c r="AA306" i="3"/>
  <c r="Y306" i="3"/>
  <c r="Y290" i="3" s="1"/>
  <c r="W306" i="3"/>
  <c r="BK306" i="3"/>
  <c r="N306" i="3"/>
  <c r="BF306" i="3"/>
  <c r="BI294" i="3"/>
  <c r="BH294" i="3"/>
  <c r="BG294" i="3"/>
  <c r="BE294" i="3"/>
  <c r="AA294" i="3"/>
  <c r="Y294" i="3"/>
  <c r="W294" i="3"/>
  <c r="BK294" i="3"/>
  <c r="BK290" i="3" s="1"/>
  <c r="N290" i="3" s="1"/>
  <c r="N106" i="3" s="1"/>
  <c r="N294" i="3"/>
  <c r="BF294" i="3"/>
  <c r="BI291" i="3"/>
  <c r="BH291" i="3"/>
  <c r="BG291" i="3"/>
  <c r="BE291" i="3"/>
  <c r="AA291" i="3"/>
  <c r="AA290" i="3"/>
  <c r="Y291" i="3"/>
  <c r="W291" i="3"/>
  <c r="W290" i="3"/>
  <c r="BK291" i="3"/>
  <c r="N291" i="3"/>
  <c r="BF291" i="3" s="1"/>
  <c r="BI289" i="3"/>
  <c r="BH289" i="3"/>
  <c r="BG289" i="3"/>
  <c r="BE289" i="3"/>
  <c r="AA289" i="3"/>
  <c r="Y289" i="3"/>
  <c r="W289" i="3"/>
  <c r="BK289" i="3"/>
  <c r="N289" i="3"/>
  <c r="BF289" i="3"/>
  <c r="BI288" i="3"/>
  <c r="BH288" i="3"/>
  <c r="BG288" i="3"/>
  <c r="BE288" i="3"/>
  <c r="AA288" i="3"/>
  <c r="Y288" i="3"/>
  <c r="W288" i="3"/>
  <c r="BK288" i="3"/>
  <c r="N288" i="3"/>
  <c r="BF288" i="3"/>
  <c r="BI287" i="3"/>
  <c r="BH287" i="3"/>
  <c r="BG287" i="3"/>
  <c r="BE287" i="3"/>
  <c r="AA287" i="3"/>
  <c r="Y287" i="3"/>
  <c r="W287" i="3"/>
  <c r="BK287" i="3"/>
  <c r="N287" i="3"/>
  <c r="BF287" i="3"/>
  <c r="BI286" i="3"/>
  <c r="BH286" i="3"/>
  <c r="BG286" i="3"/>
  <c r="BE286" i="3"/>
  <c r="AA286" i="3"/>
  <c r="Y286" i="3"/>
  <c r="W286" i="3"/>
  <c r="BK286" i="3"/>
  <c r="N286" i="3"/>
  <c r="BF286" i="3"/>
  <c r="BI283" i="3"/>
  <c r="BH283" i="3"/>
  <c r="BG283" i="3"/>
  <c r="BE283" i="3"/>
  <c r="AA283" i="3"/>
  <c r="Y283" i="3"/>
  <c r="Y280" i="3" s="1"/>
  <c r="W283" i="3"/>
  <c r="BK283" i="3"/>
  <c r="N283" i="3"/>
  <c r="BF283" i="3"/>
  <c r="BI282" i="3"/>
  <c r="BH282" i="3"/>
  <c r="BG282" i="3"/>
  <c r="BE282" i="3"/>
  <c r="AA282" i="3"/>
  <c r="Y282" i="3"/>
  <c r="W282" i="3"/>
  <c r="BK282" i="3"/>
  <c r="BK280" i="3" s="1"/>
  <c r="N280" i="3" s="1"/>
  <c r="N105" i="3" s="1"/>
  <c r="N282" i="3"/>
  <c r="BF282" i="3"/>
  <c r="BI281" i="3"/>
  <c r="BH281" i="3"/>
  <c r="BG281" i="3"/>
  <c r="BE281" i="3"/>
  <c r="AA281" i="3"/>
  <c r="AA280" i="3"/>
  <c r="Y281" i="3"/>
  <c r="W281" i="3"/>
  <c r="W280" i="3"/>
  <c r="BK281" i="3"/>
  <c r="N281" i="3"/>
  <c r="BF281" i="3" s="1"/>
  <c r="BI279" i="3"/>
  <c r="BH279" i="3"/>
  <c r="BG279" i="3"/>
  <c r="BE279" i="3"/>
  <c r="AA279" i="3"/>
  <c r="Y279" i="3"/>
  <c r="W279" i="3"/>
  <c r="BK279" i="3"/>
  <c r="N279" i="3"/>
  <c r="BF279" i="3"/>
  <c r="BI277" i="3"/>
  <c r="BH277" i="3"/>
  <c r="BG277" i="3"/>
  <c r="BE277" i="3"/>
  <c r="AA277" i="3"/>
  <c r="Y277" i="3"/>
  <c r="W277" i="3"/>
  <c r="BK277" i="3"/>
  <c r="N277" i="3"/>
  <c r="BF277" i="3"/>
  <c r="BI274" i="3"/>
  <c r="BH274" i="3"/>
  <c r="BG274" i="3"/>
  <c r="BE274" i="3"/>
  <c r="AA274" i="3"/>
  <c r="Y274" i="3"/>
  <c r="Y267" i="3" s="1"/>
  <c r="W274" i="3"/>
  <c r="BK274" i="3"/>
  <c r="N274" i="3"/>
  <c r="BF274" i="3"/>
  <c r="BI271" i="3"/>
  <c r="BH271" i="3"/>
  <c r="BG271" i="3"/>
  <c r="BE271" i="3"/>
  <c r="AA271" i="3"/>
  <c r="Y271" i="3"/>
  <c r="W271" i="3"/>
  <c r="BK271" i="3"/>
  <c r="BK267" i="3" s="1"/>
  <c r="N267" i="3" s="1"/>
  <c r="N104" i="3" s="1"/>
  <c r="N271" i="3"/>
  <c r="BF271" i="3"/>
  <c r="BI268" i="3"/>
  <c r="BH268" i="3"/>
  <c r="BG268" i="3"/>
  <c r="BE268" i="3"/>
  <c r="AA268" i="3"/>
  <c r="AA267" i="3"/>
  <c r="Y268" i="3"/>
  <c r="W268" i="3"/>
  <c r="W267" i="3"/>
  <c r="BK268" i="3"/>
  <c r="N268" i="3"/>
  <c r="BF268" i="3" s="1"/>
  <c r="BI266" i="3"/>
  <c r="BH266" i="3"/>
  <c r="BG266" i="3"/>
  <c r="BE266" i="3"/>
  <c r="AA266" i="3"/>
  <c r="Y266" i="3"/>
  <c r="W266" i="3"/>
  <c r="BK266" i="3"/>
  <c r="N266" i="3"/>
  <c r="BF266" i="3"/>
  <c r="BI265" i="3"/>
  <c r="BH265" i="3"/>
  <c r="BG265" i="3"/>
  <c r="BE265" i="3"/>
  <c r="AA265" i="3"/>
  <c r="Y265" i="3"/>
  <c r="W265" i="3"/>
  <c r="BK265" i="3"/>
  <c r="N265" i="3"/>
  <c r="BF265" i="3"/>
  <c r="BI264" i="3"/>
  <c r="BH264" i="3"/>
  <c r="BG264" i="3"/>
  <c r="BE264" i="3"/>
  <c r="AA264" i="3"/>
  <c r="Y264" i="3"/>
  <c r="W264" i="3"/>
  <c r="BK264" i="3"/>
  <c r="N264" i="3"/>
  <c r="BF264" i="3"/>
  <c r="BI263" i="3"/>
  <c r="BH263" i="3"/>
  <c r="BG263" i="3"/>
  <c r="BE263" i="3"/>
  <c r="AA263" i="3"/>
  <c r="Y263" i="3"/>
  <c r="W263" i="3"/>
  <c r="BK263" i="3"/>
  <c r="N263" i="3"/>
  <c r="BF263" i="3"/>
  <c r="BI261" i="3"/>
  <c r="BH261" i="3"/>
  <c r="BG261" i="3"/>
  <c r="BE261" i="3"/>
  <c r="AA261" i="3"/>
  <c r="Y261" i="3"/>
  <c r="W261" i="3"/>
  <c r="BK261" i="3"/>
  <c r="N261" i="3"/>
  <c r="BF261" i="3"/>
  <c r="BI260" i="3"/>
  <c r="BH260" i="3"/>
  <c r="BG260" i="3"/>
  <c r="BE260" i="3"/>
  <c r="AA260" i="3"/>
  <c r="Y260" i="3"/>
  <c r="W260" i="3"/>
  <c r="BK260" i="3"/>
  <c r="N260" i="3"/>
  <c r="BF260" i="3"/>
  <c r="BI259" i="3"/>
  <c r="BH259" i="3"/>
  <c r="BG259" i="3"/>
  <c r="BE259" i="3"/>
  <c r="AA259" i="3"/>
  <c r="Y259" i="3"/>
  <c r="W259" i="3"/>
  <c r="BK259" i="3"/>
  <c r="N259" i="3"/>
  <c r="BF259" i="3"/>
  <c r="BI258" i="3"/>
  <c r="BH258" i="3"/>
  <c r="BG258" i="3"/>
  <c r="BE258" i="3"/>
  <c r="AA258" i="3"/>
  <c r="Y258" i="3"/>
  <c r="W258" i="3"/>
  <c r="BK258" i="3"/>
  <c r="N258" i="3"/>
  <c r="BF258" i="3"/>
  <c r="BI255" i="3"/>
  <c r="BH255" i="3"/>
  <c r="BG255" i="3"/>
  <c r="BE255" i="3"/>
  <c r="AA255" i="3"/>
  <c r="Y255" i="3"/>
  <c r="W255" i="3"/>
  <c r="BK255" i="3"/>
  <c r="N255" i="3"/>
  <c r="BF255" i="3"/>
  <c r="BI250" i="3"/>
  <c r="BH250" i="3"/>
  <c r="BG250" i="3"/>
  <c r="BE250" i="3"/>
  <c r="AA250" i="3"/>
  <c r="AA249" i="3"/>
  <c r="Y250" i="3"/>
  <c r="Y249" i="3"/>
  <c r="W250" i="3"/>
  <c r="W249" i="3"/>
  <c r="BK250" i="3"/>
  <c r="BK249" i="3"/>
  <c r="N249" i="3" s="1"/>
  <c r="N103" i="3" s="1"/>
  <c r="N250" i="3"/>
  <c r="BF250" i="3" s="1"/>
  <c r="BI248" i="3"/>
  <c r="BH248" i="3"/>
  <c r="BG248" i="3"/>
  <c r="BE248" i="3"/>
  <c r="AA248" i="3"/>
  <c r="Y248" i="3"/>
  <c r="W248" i="3"/>
  <c r="BK248" i="3"/>
  <c r="N248" i="3"/>
  <c r="BF248" i="3"/>
  <c r="BI247" i="3"/>
  <c r="BH247" i="3"/>
  <c r="BG247" i="3"/>
  <c r="BE247" i="3"/>
  <c r="AA247" i="3"/>
  <c r="Y247" i="3"/>
  <c r="W247" i="3"/>
  <c r="BK247" i="3"/>
  <c r="N247" i="3"/>
  <c r="BF247" i="3"/>
  <c r="BI246" i="3"/>
  <c r="BH246" i="3"/>
  <c r="BG246" i="3"/>
  <c r="BE246" i="3"/>
  <c r="AA246" i="3"/>
  <c r="Y246" i="3"/>
  <c r="W246" i="3"/>
  <c r="BK246" i="3"/>
  <c r="N246" i="3"/>
  <c r="BF246" i="3"/>
  <c r="BI245" i="3"/>
  <c r="BH245" i="3"/>
  <c r="BG245" i="3"/>
  <c r="BE245" i="3"/>
  <c r="AA245" i="3"/>
  <c r="Y245" i="3"/>
  <c r="W245" i="3"/>
  <c r="BK245" i="3"/>
  <c r="N245" i="3"/>
  <c r="BF245" i="3"/>
  <c r="BI244" i="3"/>
  <c r="BH244" i="3"/>
  <c r="BG244" i="3"/>
  <c r="BE244" i="3"/>
  <c r="AA244" i="3"/>
  <c r="Y244" i="3"/>
  <c r="W244" i="3"/>
  <c r="BK244" i="3"/>
  <c r="N244" i="3"/>
  <c r="BF244" i="3"/>
  <c r="BI243" i="3"/>
  <c r="BH243" i="3"/>
  <c r="BG243" i="3"/>
  <c r="BE243" i="3"/>
  <c r="AA243" i="3"/>
  <c r="Y243" i="3"/>
  <c r="W243" i="3"/>
  <c r="BK243" i="3"/>
  <c r="N243" i="3"/>
  <c r="BF243" i="3"/>
  <c r="BI242" i="3"/>
  <c r="BH242" i="3"/>
  <c r="BG242" i="3"/>
  <c r="BE242" i="3"/>
  <c r="AA242" i="3"/>
  <c r="Y242" i="3"/>
  <c r="W242" i="3"/>
  <c r="BK242" i="3"/>
  <c r="N242" i="3"/>
  <c r="BF242" i="3"/>
  <c r="BI241" i="3"/>
  <c r="BH241" i="3"/>
  <c r="BG241" i="3"/>
  <c r="BE241" i="3"/>
  <c r="AA241" i="3"/>
  <c r="Y241" i="3"/>
  <c r="W241" i="3"/>
  <c r="BK241" i="3"/>
  <c r="N241" i="3"/>
  <c r="BF241" i="3"/>
  <c r="BI240" i="3"/>
  <c r="BH240" i="3"/>
  <c r="BG240" i="3"/>
  <c r="BE240" i="3"/>
  <c r="AA240" i="3"/>
  <c r="Y240" i="3"/>
  <c r="W240" i="3"/>
  <c r="BK240" i="3"/>
  <c r="N240" i="3"/>
  <c r="BF240" i="3"/>
  <c r="BI239" i="3"/>
  <c r="BH239" i="3"/>
  <c r="BG239" i="3"/>
  <c r="BE239" i="3"/>
  <c r="AA239" i="3"/>
  <c r="Y239" i="3"/>
  <c r="W239" i="3"/>
  <c r="BK239" i="3"/>
  <c r="N239" i="3"/>
  <c r="BF239" i="3"/>
  <c r="BI238" i="3"/>
  <c r="BH238" i="3"/>
  <c r="BG238" i="3"/>
  <c r="BE238" i="3"/>
  <c r="AA238" i="3"/>
  <c r="Y238" i="3"/>
  <c r="W238" i="3"/>
  <c r="BK238" i="3"/>
  <c r="N238" i="3"/>
  <c r="BF238" i="3"/>
  <c r="BI237" i="3"/>
  <c r="BH237" i="3"/>
  <c r="BG237" i="3"/>
  <c r="BE237" i="3"/>
  <c r="AA237" i="3"/>
  <c r="Y237" i="3"/>
  <c r="W237" i="3"/>
  <c r="BK237" i="3"/>
  <c r="N237" i="3"/>
  <c r="BF237" i="3"/>
  <c r="BI232" i="3"/>
  <c r="BH232" i="3"/>
  <c r="BG232" i="3"/>
  <c r="BE232" i="3"/>
  <c r="AA232" i="3"/>
  <c r="Y232" i="3"/>
  <c r="W232" i="3"/>
  <c r="BK232" i="3"/>
  <c r="N232" i="3"/>
  <c r="BF232" i="3"/>
  <c r="BI231" i="3"/>
  <c r="BH231" i="3"/>
  <c r="BG231" i="3"/>
  <c r="BE231" i="3"/>
  <c r="AA231" i="3"/>
  <c r="Y231" i="3"/>
  <c r="W231" i="3"/>
  <c r="BK231" i="3"/>
  <c r="BK228" i="3" s="1"/>
  <c r="N228" i="3" s="1"/>
  <c r="N102" i="3" s="1"/>
  <c r="N231" i="3"/>
  <c r="BF231" i="3"/>
  <c r="BI229" i="3"/>
  <c r="BH229" i="3"/>
  <c r="BG229" i="3"/>
  <c r="BE229" i="3"/>
  <c r="AA229" i="3"/>
  <c r="AA228" i="3"/>
  <c r="Y229" i="3"/>
  <c r="Y228" i="3"/>
  <c r="W229" i="3"/>
  <c r="W228" i="3"/>
  <c r="BK229" i="3"/>
  <c r="N229" i="3"/>
  <c r="BF229" i="3" s="1"/>
  <c r="BI227" i="3"/>
  <c r="BH227" i="3"/>
  <c r="BG227" i="3"/>
  <c r="BE227" i="3"/>
  <c r="AA227" i="3"/>
  <c r="Y227" i="3"/>
  <c r="W227" i="3"/>
  <c r="BK227" i="3"/>
  <c r="BK225" i="3" s="1"/>
  <c r="N225" i="3" s="1"/>
  <c r="N101" i="3" s="1"/>
  <c r="N227" i="3"/>
  <c r="BF227" i="3"/>
  <c r="BI226" i="3"/>
  <c r="BH226" i="3"/>
  <c r="BG226" i="3"/>
  <c r="BE226" i="3"/>
  <c r="AA226" i="3"/>
  <c r="AA225" i="3"/>
  <c r="Y226" i="3"/>
  <c r="Y225" i="3"/>
  <c r="W226" i="3"/>
  <c r="W225" i="3"/>
  <c r="BK226" i="3"/>
  <c r="N226" i="3"/>
  <c r="BF226" i="3" s="1"/>
  <c r="BI224" i="3"/>
  <c r="BH224" i="3"/>
  <c r="BG224" i="3"/>
  <c r="BE224" i="3"/>
  <c r="AA224" i="3"/>
  <c r="Y224" i="3"/>
  <c r="W224" i="3"/>
  <c r="BK224" i="3"/>
  <c r="N224" i="3"/>
  <c r="BF224" i="3"/>
  <c r="BI219" i="3"/>
  <c r="BH219" i="3"/>
  <c r="BG219" i="3"/>
  <c r="BE219" i="3"/>
  <c r="AA219" i="3"/>
  <c r="Y219" i="3"/>
  <c r="W219" i="3"/>
  <c r="BK219" i="3"/>
  <c r="N219" i="3"/>
  <c r="BF219" i="3"/>
  <c r="BI216" i="3"/>
  <c r="BH216" i="3"/>
  <c r="BG216" i="3"/>
  <c r="BE216" i="3"/>
  <c r="AA216" i="3"/>
  <c r="AA215" i="3"/>
  <c r="Y216" i="3"/>
  <c r="Y215" i="3"/>
  <c r="W216" i="3"/>
  <c r="W215" i="3"/>
  <c r="BK216" i="3"/>
  <c r="BK215" i="3"/>
  <c r="N215" i="3" s="1"/>
  <c r="N100" i="3" s="1"/>
  <c r="N216" i="3"/>
  <c r="BF216" i="3" s="1"/>
  <c r="BI214" i="3"/>
  <c r="BH214" i="3"/>
  <c r="BG214" i="3"/>
  <c r="BE214" i="3"/>
  <c r="AA214" i="3"/>
  <c r="Y214" i="3"/>
  <c r="W214" i="3"/>
  <c r="BK214" i="3"/>
  <c r="N214" i="3"/>
  <c r="BF214" i="3"/>
  <c r="BI213" i="3"/>
  <c r="BH213" i="3"/>
  <c r="BG213" i="3"/>
  <c r="BE213" i="3"/>
  <c r="AA213" i="3"/>
  <c r="Y213" i="3"/>
  <c r="W213" i="3"/>
  <c r="BK213" i="3"/>
  <c r="N213" i="3"/>
  <c r="BF213" i="3"/>
  <c r="BI212" i="3"/>
  <c r="BH212" i="3"/>
  <c r="BG212" i="3"/>
  <c r="BE212" i="3"/>
  <c r="AA212" i="3"/>
  <c r="AA211" i="3"/>
  <c r="AA210" i="3" s="1"/>
  <c r="Y212" i="3"/>
  <c r="Y211" i="3" s="1"/>
  <c r="Y210" i="3" s="1"/>
  <c r="W212" i="3"/>
  <c r="W211" i="3"/>
  <c r="W210" i="3" s="1"/>
  <c r="BK212" i="3"/>
  <c r="BK211" i="3" s="1"/>
  <c r="N212" i="3"/>
  <c r="BF212" i="3"/>
  <c r="BI209" i="3"/>
  <c r="BH209" i="3"/>
  <c r="BG209" i="3"/>
  <c r="BE209" i="3"/>
  <c r="AA209" i="3"/>
  <c r="AA208" i="3"/>
  <c r="Y209" i="3"/>
  <c r="Y208" i="3"/>
  <c r="W209" i="3"/>
  <c r="W208" i="3"/>
  <c r="BK209" i="3"/>
  <c r="BK208" i="3"/>
  <c r="N208" i="3" s="1"/>
  <c r="N209" i="3"/>
  <c r="BF209" i="3" s="1"/>
  <c r="N97" i="3"/>
  <c r="BI205" i="3"/>
  <c r="BH205" i="3"/>
  <c r="BG205" i="3"/>
  <c r="BE205" i="3"/>
  <c r="AA205" i="3"/>
  <c r="Y205" i="3"/>
  <c r="W205" i="3"/>
  <c r="BK205" i="3"/>
  <c r="N205" i="3"/>
  <c r="BF205" i="3" s="1"/>
  <c r="BI204" i="3"/>
  <c r="BH204" i="3"/>
  <c r="BG204" i="3"/>
  <c r="BE204" i="3"/>
  <c r="AA204" i="3"/>
  <c r="Y204" i="3"/>
  <c r="W204" i="3"/>
  <c r="BK204" i="3"/>
  <c r="N204" i="3"/>
  <c r="BF204" i="3"/>
  <c r="BI202" i="3"/>
  <c r="BH202" i="3"/>
  <c r="BG202" i="3"/>
  <c r="BE202" i="3"/>
  <c r="AA202" i="3"/>
  <c r="Y202" i="3"/>
  <c r="W202" i="3"/>
  <c r="BK202" i="3"/>
  <c r="N202" i="3"/>
  <c r="BF202" i="3" s="1"/>
  <c r="BI201" i="3"/>
  <c r="BH201" i="3"/>
  <c r="BG201" i="3"/>
  <c r="BE201" i="3"/>
  <c r="AA201" i="3"/>
  <c r="Y201" i="3"/>
  <c r="W201" i="3"/>
  <c r="W198" i="3" s="1"/>
  <c r="BK201" i="3"/>
  <c r="N201" i="3"/>
  <c r="BF201" i="3"/>
  <c r="BI200" i="3"/>
  <c r="BH200" i="3"/>
  <c r="BG200" i="3"/>
  <c r="BE200" i="3"/>
  <c r="AA200" i="3"/>
  <c r="AA198" i="3" s="1"/>
  <c r="Y200" i="3"/>
  <c r="W200" i="3"/>
  <c r="BK200" i="3"/>
  <c r="N200" i="3"/>
  <c r="BF200" i="3" s="1"/>
  <c r="BI199" i="3"/>
  <c r="BH199" i="3"/>
  <c r="BG199" i="3"/>
  <c r="BE199" i="3"/>
  <c r="AA199" i="3"/>
  <c r="Y199" i="3"/>
  <c r="Y198" i="3" s="1"/>
  <c r="W199" i="3"/>
  <c r="BK199" i="3"/>
  <c r="BK198" i="3" s="1"/>
  <c r="N198" i="3" s="1"/>
  <c r="N96" i="3" s="1"/>
  <c r="N199" i="3"/>
  <c r="BF199" i="3" s="1"/>
  <c r="BI197" i="3"/>
  <c r="BH197" i="3"/>
  <c r="BG197" i="3"/>
  <c r="BE197" i="3"/>
  <c r="AA197" i="3"/>
  <c r="Y197" i="3"/>
  <c r="W197" i="3"/>
  <c r="BK197" i="3"/>
  <c r="N197" i="3"/>
  <c r="BF197" i="3"/>
  <c r="BI196" i="3"/>
  <c r="BH196" i="3"/>
  <c r="BG196" i="3"/>
  <c r="BE196" i="3"/>
  <c r="AA196" i="3"/>
  <c r="Y196" i="3"/>
  <c r="W196" i="3"/>
  <c r="BK196" i="3"/>
  <c r="N196" i="3"/>
  <c r="BF196" i="3"/>
  <c r="BI195" i="3"/>
  <c r="BH195" i="3"/>
  <c r="BG195" i="3"/>
  <c r="BE195" i="3"/>
  <c r="AA195" i="3"/>
  <c r="Y195" i="3"/>
  <c r="W195" i="3"/>
  <c r="BK195" i="3"/>
  <c r="N195" i="3"/>
  <c r="BF195" i="3"/>
  <c r="BI194" i="3"/>
  <c r="BH194" i="3"/>
  <c r="BG194" i="3"/>
  <c r="BE194" i="3"/>
  <c r="AA194" i="3"/>
  <c r="Y194" i="3"/>
  <c r="W194" i="3"/>
  <c r="BK194" i="3"/>
  <c r="N194" i="3"/>
  <c r="BF194" i="3"/>
  <c r="BI193" i="3"/>
  <c r="BH193" i="3"/>
  <c r="BG193" i="3"/>
  <c r="BE193" i="3"/>
  <c r="AA193" i="3"/>
  <c r="Y193" i="3"/>
  <c r="W193" i="3"/>
  <c r="BK193" i="3"/>
  <c r="N193" i="3"/>
  <c r="BF193" i="3"/>
  <c r="BI192" i="3"/>
  <c r="BH192" i="3"/>
  <c r="BG192" i="3"/>
  <c r="BE192" i="3"/>
  <c r="AA192" i="3"/>
  <c r="Y192" i="3"/>
  <c r="W192" i="3"/>
  <c r="BK192" i="3"/>
  <c r="N192" i="3"/>
  <c r="BF192" i="3"/>
  <c r="BI191" i="3"/>
  <c r="BH191" i="3"/>
  <c r="BG191" i="3"/>
  <c r="BE191" i="3"/>
  <c r="AA191" i="3"/>
  <c r="Y191" i="3"/>
  <c r="W191" i="3"/>
  <c r="BK191" i="3"/>
  <c r="N191" i="3"/>
  <c r="BF191" i="3"/>
  <c r="BI188" i="3"/>
  <c r="BH188" i="3"/>
  <c r="BG188" i="3"/>
  <c r="BE188" i="3"/>
  <c r="AA188" i="3"/>
  <c r="Y188" i="3"/>
  <c r="Y180" i="3" s="1"/>
  <c r="W188" i="3"/>
  <c r="BK188" i="3"/>
  <c r="N188" i="3"/>
  <c r="BF188" i="3"/>
  <c r="BI187" i="3"/>
  <c r="BH187" i="3"/>
  <c r="BG187" i="3"/>
  <c r="BE187" i="3"/>
  <c r="AA187" i="3"/>
  <c r="Y187" i="3"/>
  <c r="W187" i="3"/>
  <c r="BK187" i="3"/>
  <c r="BK180" i="3" s="1"/>
  <c r="N180" i="3" s="1"/>
  <c r="N95" i="3" s="1"/>
  <c r="N187" i="3"/>
  <c r="BF187" i="3"/>
  <c r="BI181" i="3"/>
  <c r="BH181" i="3"/>
  <c r="BG181" i="3"/>
  <c r="BE181" i="3"/>
  <c r="AA181" i="3"/>
  <c r="AA180" i="3"/>
  <c r="Y181" i="3"/>
  <c r="W181" i="3"/>
  <c r="W180" i="3"/>
  <c r="BK181" i="3"/>
  <c r="N181" i="3"/>
  <c r="BF181" i="3" s="1"/>
  <c r="BI177" i="3"/>
  <c r="BH177" i="3"/>
  <c r="BG177" i="3"/>
  <c r="BE177" i="3"/>
  <c r="AA177" i="3"/>
  <c r="Y177" i="3"/>
  <c r="W177" i="3"/>
  <c r="BK177" i="3"/>
  <c r="N177" i="3"/>
  <c r="BF177" i="3" s="1"/>
  <c r="BI176" i="3"/>
  <c r="BH176" i="3"/>
  <c r="BG176" i="3"/>
  <c r="BE176" i="3"/>
  <c r="AA176" i="3"/>
  <c r="Y176" i="3"/>
  <c r="W176" i="3"/>
  <c r="W170" i="3" s="1"/>
  <c r="BK176" i="3"/>
  <c r="N176" i="3"/>
  <c r="BF176" i="3"/>
  <c r="BI174" i="3"/>
  <c r="BH174" i="3"/>
  <c r="BG174" i="3"/>
  <c r="BE174" i="3"/>
  <c r="AA174" i="3"/>
  <c r="AA170" i="3" s="1"/>
  <c r="Y174" i="3"/>
  <c r="W174" i="3"/>
  <c r="BK174" i="3"/>
  <c r="N174" i="3"/>
  <c r="BF174" i="3" s="1"/>
  <c r="BI171" i="3"/>
  <c r="BH171" i="3"/>
  <c r="BG171" i="3"/>
  <c r="BE171" i="3"/>
  <c r="AA171" i="3"/>
  <c r="Y171" i="3"/>
  <c r="Y170" i="3" s="1"/>
  <c r="W171" i="3"/>
  <c r="BK171" i="3"/>
  <c r="BK170" i="3" s="1"/>
  <c r="N170" i="3" s="1"/>
  <c r="N94" i="3" s="1"/>
  <c r="N171" i="3"/>
  <c r="BF171" i="3" s="1"/>
  <c r="BI169" i="3"/>
  <c r="BH169" i="3"/>
  <c r="BG169" i="3"/>
  <c r="BE169" i="3"/>
  <c r="AA169" i="3"/>
  <c r="Y169" i="3"/>
  <c r="W169" i="3"/>
  <c r="BK169" i="3"/>
  <c r="N169" i="3"/>
  <c r="BF169" i="3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E167" i="3"/>
  <c r="AA167" i="3"/>
  <c r="Y167" i="3"/>
  <c r="W167" i="3"/>
  <c r="BK167" i="3"/>
  <c r="N167" i="3"/>
  <c r="BF167" i="3"/>
  <c r="BI166" i="3"/>
  <c r="BH166" i="3"/>
  <c r="BG166" i="3"/>
  <c r="BE166" i="3"/>
  <c r="AA166" i="3"/>
  <c r="AA165" i="3" s="1"/>
  <c r="Y166" i="3"/>
  <c r="Y165" i="3"/>
  <c r="W166" i="3"/>
  <c r="W165" i="3" s="1"/>
  <c r="BK166" i="3"/>
  <c r="BK165" i="3"/>
  <c r="N165" i="3"/>
  <c r="N93" i="3" s="1"/>
  <c r="N166" i="3"/>
  <c r="BF166" i="3" s="1"/>
  <c r="BI163" i="3"/>
  <c r="BH163" i="3"/>
  <c r="BG163" i="3"/>
  <c r="BE163" i="3"/>
  <c r="AA163" i="3"/>
  <c r="Y163" i="3"/>
  <c r="W163" i="3"/>
  <c r="BK163" i="3"/>
  <c r="N163" i="3"/>
  <c r="BF163" i="3"/>
  <c r="BI161" i="3"/>
  <c r="BH161" i="3"/>
  <c r="BG161" i="3"/>
  <c r="BE161" i="3"/>
  <c r="AA161" i="3"/>
  <c r="Y161" i="3"/>
  <c r="W161" i="3"/>
  <c r="W157" i="3" s="1"/>
  <c r="BK161" i="3"/>
  <c r="N161" i="3"/>
  <c r="BF161" i="3"/>
  <c r="BI159" i="3"/>
  <c r="BH159" i="3"/>
  <c r="BG159" i="3"/>
  <c r="BE159" i="3"/>
  <c r="AA159" i="3"/>
  <c r="AA157" i="3" s="1"/>
  <c r="Y159" i="3"/>
  <c r="W159" i="3"/>
  <c r="BK159" i="3"/>
  <c r="N159" i="3"/>
  <c r="BF159" i="3"/>
  <c r="BI158" i="3"/>
  <c r="BH158" i="3"/>
  <c r="BG158" i="3"/>
  <c r="BE158" i="3"/>
  <c r="AA158" i="3"/>
  <c r="Y158" i="3"/>
  <c r="Y157" i="3"/>
  <c r="W158" i="3"/>
  <c r="BK158" i="3"/>
  <c r="BK157" i="3"/>
  <c r="N157" i="3" s="1"/>
  <c r="N92" i="3" s="1"/>
  <c r="N158" i="3"/>
  <c r="BF158" i="3" s="1"/>
  <c r="BI154" i="3"/>
  <c r="BH154" i="3"/>
  <c r="BG154" i="3"/>
  <c r="BE154" i="3"/>
  <c r="AA154" i="3"/>
  <c r="AA153" i="3"/>
  <c r="Y154" i="3"/>
  <c r="Y153" i="3"/>
  <c r="W154" i="3"/>
  <c r="W153" i="3"/>
  <c r="BK154" i="3"/>
  <c r="BK153" i="3"/>
  <c r="N153" i="3" s="1"/>
  <c r="N91" i="3" s="1"/>
  <c r="N154" i="3"/>
  <c r="BF154" i="3" s="1"/>
  <c r="BI152" i="3"/>
  <c r="BH152" i="3"/>
  <c r="BG152" i="3"/>
  <c r="BE152" i="3"/>
  <c r="AA152" i="3"/>
  <c r="Y152" i="3"/>
  <c r="W152" i="3"/>
  <c r="BK152" i="3"/>
  <c r="N152" i="3"/>
  <c r="BF152" i="3"/>
  <c r="BI151" i="3"/>
  <c r="BH151" i="3"/>
  <c r="BG151" i="3"/>
  <c r="BE151" i="3"/>
  <c r="AA151" i="3"/>
  <c r="Y151" i="3"/>
  <c r="W151" i="3"/>
  <c r="BK151" i="3"/>
  <c r="N151" i="3"/>
  <c r="BF151" i="3" s="1"/>
  <c r="BI150" i="3"/>
  <c r="BH150" i="3"/>
  <c r="BG150" i="3"/>
  <c r="BE150" i="3"/>
  <c r="AA150" i="3"/>
  <c r="Y150" i="3"/>
  <c r="W150" i="3"/>
  <c r="BK150" i="3"/>
  <c r="N150" i="3"/>
  <c r="BF150" i="3"/>
  <c r="BI149" i="3"/>
  <c r="BH149" i="3"/>
  <c r="BG149" i="3"/>
  <c r="BE149" i="3"/>
  <c r="AA149" i="3"/>
  <c r="Y149" i="3"/>
  <c r="W149" i="3"/>
  <c r="BK149" i="3"/>
  <c r="N149" i="3"/>
  <c r="BF149" i="3" s="1"/>
  <c r="BI147" i="3"/>
  <c r="BH147" i="3"/>
  <c r="BG147" i="3"/>
  <c r="BE147" i="3"/>
  <c r="AA147" i="3"/>
  <c r="Y147" i="3"/>
  <c r="W147" i="3"/>
  <c r="BK147" i="3"/>
  <c r="N147" i="3"/>
  <c r="BF147" i="3"/>
  <c r="BI141" i="3"/>
  <c r="BH141" i="3"/>
  <c r="BG141" i="3"/>
  <c r="BE141" i="3"/>
  <c r="AA141" i="3"/>
  <c r="AA140" i="3" s="1"/>
  <c r="Y141" i="3"/>
  <c r="Y140" i="3" s="1"/>
  <c r="W141" i="3"/>
  <c r="W140" i="3"/>
  <c r="BK141" i="3"/>
  <c r="N141" i="3"/>
  <c r="BF141" i="3" s="1"/>
  <c r="M135" i="3"/>
  <c r="M134" i="3"/>
  <c r="F134" i="3"/>
  <c r="F132" i="3"/>
  <c r="F130" i="3"/>
  <c r="BI119" i="3"/>
  <c r="BH119" i="3"/>
  <c r="BG119" i="3"/>
  <c r="BE119" i="3"/>
  <c r="BI118" i="3"/>
  <c r="BH118" i="3"/>
  <c r="BG118" i="3"/>
  <c r="BE118" i="3"/>
  <c r="BI117" i="3"/>
  <c r="BH117" i="3"/>
  <c r="BG117" i="3"/>
  <c r="BE117" i="3"/>
  <c r="BI116" i="3"/>
  <c r="BH116" i="3"/>
  <c r="BG116" i="3"/>
  <c r="BE116" i="3"/>
  <c r="BI115" i="3"/>
  <c r="BH115" i="3"/>
  <c r="H35" i="3" s="1"/>
  <c r="BC89" i="1" s="1"/>
  <c r="BG115" i="3"/>
  <c r="H34" i="3" s="1"/>
  <c r="BB89" i="1" s="1"/>
  <c r="BE115" i="3"/>
  <c r="BI114" i="3"/>
  <c r="H36" i="3" s="1"/>
  <c r="BD89" i="1" s="1"/>
  <c r="BH114" i="3"/>
  <c r="BG114" i="3"/>
  <c r="BE114" i="3"/>
  <c r="M32" i="3" s="1"/>
  <c r="AV89" i="1" s="1"/>
  <c r="M84" i="3"/>
  <c r="M83" i="3"/>
  <c r="F83" i="3"/>
  <c r="F81" i="3"/>
  <c r="F79" i="3"/>
  <c r="O15" i="3"/>
  <c r="E15" i="3"/>
  <c r="F135" i="3"/>
  <c r="F84" i="3"/>
  <c r="O14" i="3"/>
  <c r="O9" i="3"/>
  <c r="M132" i="3"/>
  <c r="M81" i="3"/>
  <c r="F6" i="3"/>
  <c r="F129" i="3" s="1"/>
  <c r="F78" i="3"/>
  <c r="AY88" i="1"/>
  <c r="AX88" i="1"/>
  <c r="BI217" i="2"/>
  <c r="BH217" i="2"/>
  <c r="BG217" i="2"/>
  <c r="BE217" i="2"/>
  <c r="BK217" i="2"/>
  <c r="N217" i="2"/>
  <c r="BF217" i="2" s="1"/>
  <c r="BI216" i="2"/>
  <c r="BH216" i="2"/>
  <c r="BG216" i="2"/>
  <c r="BE216" i="2"/>
  <c r="BK216" i="2"/>
  <c r="N216" i="2" s="1"/>
  <c r="BF216" i="2"/>
  <c r="BI215" i="2"/>
  <c r="BH215" i="2"/>
  <c r="BG215" i="2"/>
  <c r="BE215" i="2"/>
  <c r="BK215" i="2"/>
  <c r="N215" i="2" s="1"/>
  <c r="BF215" i="2" s="1"/>
  <c r="BI214" i="2"/>
  <c r="BH214" i="2"/>
  <c r="BG214" i="2"/>
  <c r="BE214" i="2"/>
  <c r="BK214" i="2"/>
  <c r="N214" i="2"/>
  <c r="BF214" i="2"/>
  <c r="BI213" i="2"/>
  <c r="BH213" i="2"/>
  <c r="BG213" i="2"/>
  <c r="BE213" i="2"/>
  <c r="BK213" i="2"/>
  <c r="N213" i="2"/>
  <c r="BF213" i="2" s="1"/>
  <c r="BI208" i="2"/>
  <c r="BH208" i="2"/>
  <c r="BG208" i="2"/>
  <c r="BE208" i="2"/>
  <c r="AA208" i="2"/>
  <c r="AA207" i="2"/>
  <c r="Y208" i="2"/>
  <c r="Y207" i="2" s="1"/>
  <c r="W208" i="2"/>
  <c r="W207" i="2"/>
  <c r="BK208" i="2"/>
  <c r="BK207" i="2" s="1"/>
  <c r="N207" i="2" s="1"/>
  <c r="N100" i="2" s="1"/>
  <c r="N208" i="2"/>
  <c r="BF208" i="2"/>
  <c r="BI206" i="2"/>
  <c r="BH206" i="2"/>
  <c r="BG206" i="2"/>
  <c r="BE206" i="2"/>
  <c r="AA206" i="2"/>
  <c r="Y206" i="2"/>
  <c r="W206" i="2"/>
  <c r="BK206" i="2"/>
  <c r="N206" i="2"/>
  <c r="BF206" i="2"/>
  <c r="BI205" i="2"/>
  <c r="BH205" i="2"/>
  <c r="BG205" i="2"/>
  <c r="BE205" i="2"/>
  <c r="AA205" i="2"/>
  <c r="AA204" i="2" s="1"/>
  <c r="Y205" i="2"/>
  <c r="Y204" i="2"/>
  <c r="W205" i="2"/>
  <c r="W204" i="2" s="1"/>
  <c r="BK205" i="2"/>
  <c r="BK204" i="2"/>
  <c r="N204" i="2"/>
  <c r="N99" i="2" s="1"/>
  <c r="N205" i="2"/>
  <c r="BF205" i="2" s="1"/>
  <c r="BI203" i="2"/>
  <c r="BH203" i="2"/>
  <c r="BG203" i="2"/>
  <c r="BE203" i="2"/>
  <c r="AA203" i="2"/>
  <c r="Y203" i="2"/>
  <c r="W203" i="2"/>
  <c r="BK203" i="2"/>
  <c r="N203" i="2"/>
  <c r="BF203" i="2" s="1"/>
  <c r="BI202" i="2"/>
  <c r="BH202" i="2"/>
  <c r="BG202" i="2"/>
  <c r="BE202" i="2"/>
  <c r="AA202" i="2"/>
  <c r="Y202" i="2"/>
  <c r="W202" i="2"/>
  <c r="BK202" i="2"/>
  <c r="N202" i="2"/>
  <c r="BF202" i="2"/>
  <c r="BI199" i="2"/>
  <c r="BH199" i="2"/>
  <c r="BG199" i="2"/>
  <c r="BE199" i="2"/>
  <c r="AA199" i="2"/>
  <c r="AA198" i="2" s="1"/>
  <c r="Y199" i="2"/>
  <c r="Y198" i="2"/>
  <c r="W199" i="2"/>
  <c r="W198" i="2" s="1"/>
  <c r="BK199" i="2"/>
  <c r="BK198" i="2"/>
  <c r="N198" i="2"/>
  <c r="N98" i="2" s="1"/>
  <c r="N199" i="2"/>
  <c r="BF199" i="2" s="1"/>
  <c r="BI196" i="2"/>
  <c r="BH196" i="2"/>
  <c r="BG196" i="2"/>
  <c r="BE196" i="2"/>
  <c r="AA196" i="2"/>
  <c r="AA195" i="2" s="1"/>
  <c r="Y196" i="2"/>
  <c r="Y195" i="2"/>
  <c r="W196" i="2"/>
  <c r="W195" i="2" s="1"/>
  <c r="BK196" i="2"/>
  <c r="BK195" i="2"/>
  <c r="N195" i="2"/>
  <c r="N97" i="2" s="1"/>
  <c r="N196" i="2"/>
  <c r="BF196" i="2" s="1"/>
  <c r="BI192" i="2"/>
  <c r="BH192" i="2"/>
  <c r="BG192" i="2"/>
  <c r="BE192" i="2"/>
  <c r="AA192" i="2"/>
  <c r="AA191" i="2" s="1"/>
  <c r="Y192" i="2"/>
  <c r="Y191" i="2"/>
  <c r="W192" i="2"/>
  <c r="W191" i="2" s="1"/>
  <c r="BK192" i="2"/>
  <c r="BK191" i="2"/>
  <c r="N191" i="2"/>
  <c r="N96" i="2" s="1"/>
  <c r="N192" i="2"/>
  <c r="BF192" i="2" s="1"/>
  <c r="BI188" i="2"/>
  <c r="BH188" i="2"/>
  <c r="BG188" i="2"/>
  <c r="BE188" i="2"/>
  <c r="AA188" i="2"/>
  <c r="AA187" i="2" s="1"/>
  <c r="Y188" i="2"/>
  <c r="Y187" i="2"/>
  <c r="W188" i="2"/>
  <c r="W187" i="2" s="1"/>
  <c r="BK188" i="2"/>
  <c r="BK187" i="2"/>
  <c r="N187" i="2"/>
  <c r="N95" i="2" s="1"/>
  <c r="N188" i="2"/>
  <c r="BF188" i="2" s="1"/>
  <c r="BI186" i="2"/>
  <c r="BH186" i="2"/>
  <c r="BG186" i="2"/>
  <c r="BE186" i="2"/>
  <c r="AA186" i="2"/>
  <c r="AA185" i="2" s="1"/>
  <c r="AA184" i="2" s="1"/>
  <c r="Y186" i="2"/>
  <c r="Y185" i="2"/>
  <c r="Y184" i="2" s="1"/>
  <c r="W186" i="2"/>
  <c r="W185" i="2"/>
  <c r="BK186" i="2"/>
  <c r="BK185" i="2" s="1"/>
  <c r="N186" i="2"/>
  <c r="BF186" i="2"/>
  <c r="BI183" i="2"/>
  <c r="BH183" i="2"/>
  <c r="BG183" i="2"/>
  <c r="BE183" i="2"/>
  <c r="AA183" i="2"/>
  <c r="AA182" i="2"/>
  <c r="Y183" i="2"/>
  <c r="Y182" i="2" s="1"/>
  <c r="W183" i="2"/>
  <c r="W182" i="2"/>
  <c r="BK183" i="2"/>
  <c r="BK182" i="2" s="1"/>
  <c r="N182" i="2" s="1"/>
  <c r="N92" i="2" s="1"/>
  <c r="N183" i="2"/>
  <c r="BF183" i="2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/>
  <c r="BI167" i="2"/>
  <c r="BH167" i="2"/>
  <c r="BG167" i="2"/>
  <c r="BE167" i="2"/>
  <c r="AA167" i="2"/>
  <c r="Y167" i="2"/>
  <c r="W167" i="2"/>
  <c r="BK167" i="2"/>
  <c r="N167" i="2"/>
  <c r="BF167" i="2" s="1"/>
  <c r="BI163" i="2"/>
  <c r="BH163" i="2"/>
  <c r="BG163" i="2"/>
  <c r="BE163" i="2"/>
  <c r="AA163" i="2"/>
  <c r="Y163" i="2"/>
  <c r="W163" i="2"/>
  <c r="BK163" i="2"/>
  <c r="N163" i="2"/>
  <c r="BF163" i="2"/>
  <c r="BI161" i="2"/>
  <c r="BH161" i="2"/>
  <c r="BG161" i="2"/>
  <c r="BE161" i="2"/>
  <c r="AA161" i="2"/>
  <c r="Y161" i="2"/>
  <c r="W161" i="2"/>
  <c r="BK161" i="2"/>
  <c r="N161" i="2"/>
  <c r="BF161" i="2" s="1"/>
  <c r="BI159" i="2"/>
  <c r="BH159" i="2"/>
  <c r="BG159" i="2"/>
  <c r="BE159" i="2"/>
  <c r="AA159" i="2"/>
  <c r="Y159" i="2"/>
  <c r="W159" i="2"/>
  <c r="BK159" i="2"/>
  <c r="N159" i="2"/>
  <c r="BF159" i="2"/>
  <c r="BI156" i="2"/>
  <c r="BH156" i="2"/>
  <c r="BG156" i="2"/>
  <c r="BE156" i="2"/>
  <c r="AA156" i="2"/>
  <c r="Y156" i="2"/>
  <c r="W156" i="2"/>
  <c r="BK156" i="2"/>
  <c r="N156" i="2"/>
  <c r="BF156" i="2" s="1"/>
  <c r="BI154" i="2"/>
  <c r="BH154" i="2"/>
  <c r="BG154" i="2"/>
  <c r="BE154" i="2"/>
  <c r="AA154" i="2"/>
  <c r="Y154" i="2"/>
  <c r="W154" i="2"/>
  <c r="BK154" i="2"/>
  <c r="N154" i="2"/>
  <c r="BF154" i="2"/>
  <c r="BI152" i="2"/>
  <c r="BH152" i="2"/>
  <c r="BG152" i="2"/>
  <c r="BE152" i="2"/>
  <c r="AA152" i="2"/>
  <c r="Y152" i="2"/>
  <c r="W152" i="2"/>
  <c r="BK152" i="2"/>
  <c r="N152" i="2"/>
  <c r="BF152" i="2" s="1"/>
  <c r="BI149" i="2"/>
  <c r="BH149" i="2"/>
  <c r="BG149" i="2"/>
  <c r="BE149" i="2"/>
  <c r="AA149" i="2"/>
  <c r="Y149" i="2"/>
  <c r="W149" i="2"/>
  <c r="BK149" i="2"/>
  <c r="N149" i="2"/>
  <c r="BF149" i="2"/>
  <c r="BI147" i="2"/>
  <c r="BH147" i="2"/>
  <c r="BG147" i="2"/>
  <c r="BE147" i="2"/>
  <c r="AA147" i="2"/>
  <c r="Y147" i="2"/>
  <c r="W147" i="2"/>
  <c r="BK147" i="2"/>
  <c r="N147" i="2"/>
  <c r="BF147" i="2" s="1"/>
  <c r="BI145" i="2"/>
  <c r="BH145" i="2"/>
  <c r="BG145" i="2"/>
  <c r="BE145" i="2"/>
  <c r="AA145" i="2"/>
  <c r="Y145" i="2"/>
  <c r="W145" i="2"/>
  <c r="BK145" i="2"/>
  <c r="N145" i="2"/>
  <c r="BF145" i="2"/>
  <c r="BI141" i="2"/>
  <c r="BH141" i="2"/>
  <c r="BG141" i="2"/>
  <c r="BE141" i="2"/>
  <c r="AA141" i="2"/>
  <c r="Y141" i="2"/>
  <c r="W141" i="2"/>
  <c r="BK141" i="2"/>
  <c r="N141" i="2"/>
  <c r="BF141" i="2" s="1"/>
  <c r="BI138" i="2"/>
  <c r="BH138" i="2"/>
  <c r="BG138" i="2"/>
  <c r="BE138" i="2"/>
  <c r="AA138" i="2"/>
  <c r="Y138" i="2"/>
  <c r="W138" i="2"/>
  <c r="W133" i="2" s="1"/>
  <c r="W129" i="2" s="1"/>
  <c r="BK138" i="2"/>
  <c r="N138" i="2"/>
  <c r="BF138" i="2"/>
  <c r="BI135" i="2"/>
  <c r="BH135" i="2"/>
  <c r="BG135" i="2"/>
  <c r="BE135" i="2"/>
  <c r="AA135" i="2"/>
  <c r="AA133" i="2" s="1"/>
  <c r="AA129" i="2" s="1"/>
  <c r="Y135" i="2"/>
  <c r="W135" i="2"/>
  <c r="BK135" i="2"/>
  <c r="N135" i="2"/>
  <c r="BF135" i="2" s="1"/>
  <c r="BI134" i="2"/>
  <c r="BH134" i="2"/>
  <c r="BG134" i="2"/>
  <c r="BE134" i="2"/>
  <c r="AA134" i="2"/>
  <c r="Y134" i="2"/>
  <c r="Y133" i="2" s="1"/>
  <c r="Y129" i="2" s="1"/>
  <c r="Y128" i="2" s="1"/>
  <c r="W134" i="2"/>
  <c r="BK134" i="2"/>
  <c r="BK133" i="2" s="1"/>
  <c r="N133" i="2" s="1"/>
  <c r="N91" i="2" s="1"/>
  <c r="N134" i="2"/>
  <c r="BF134" i="2"/>
  <c r="BI131" i="2"/>
  <c r="BH131" i="2"/>
  <c r="BG131" i="2"/>
  <c r="BE131" i="2"/>
  <c r="AA131" i="2"/>
  <c r="AA130" i="2"/>
  <c r="Y131" i="2"/>
  <c r="Y130" i="2"/>
  <c r="W131" i="2"/>
  <c r="W130" i="2"/>
  <c r="BK131" i="2"/>
  <c r="BK130" i="2"/>
  <c r="N130" i="2" s="1"/>
  <c r="N90" i="2" s="1"/>
  <c r="N131" i="2"/>
  <c r="BF131" i="2"/>
  <c r="M125" i="2"/>
  <c r="M124" i="2"/>
  <c r="F124" i="2"/>
  <c r="F122" i="2"/>
  <c r="F120" i="2"/>
  <c r="BI109" i="2"/>
  <c r="BH109" i="2"/>
  <c r="BG109" i="2"/>
  <c r="BE109" i="2"/>
  <c r="BI108" i="2"/>
  <c r="BH108" i="2"/>
  <c r="BG108" i="2"/>
  <c r="BE108" i="2"/>
  <c r="BI107" i="2"/>
  <c r="BH107" i="2"/>
  <c r="BG107" i="2"/>
  <c r="BE107" i="2"/>
  <c r="BI106" i="2"/>
  <c r="BH106" i="2"/>
  <c r="BG106" i="2"/>
  <c r="BE106" i="2"/>
  <c r="BI105" i="2"/>
  <c r="H36" i="2" s="1"/>
  <c r="BD88" i="1" s="1"/>
  <c r="BH105" i="2"/>
  <c r="BG105" i="2"/>
  <c r="BE105" i="2"/>
  <c r="BI104" i="2"/>
  <c r="BH104" i="2"/>
  <c r="H35" i="2" s="1"/>
  <c r="BC88" i="1" s="1"/>
  <c r="BC87" i="1" s="1"/>
  <c r="W34" i="1" s="1"/>
  <c r="BG104" i="2"/>
  <c r="H34" i="2" s="1"/>
  <c r="BB88" i="1" s="1"/>
  <c r="BE104" i="2"/>
  <c r="H32" i="2" s="1"/>
  <c r="AZ88" i="1" s="1"/>
  <c r="M32" i="2"/>
  <c r="AV88" i="1" s="1"/>
  <c r="M84" i="2"/>
  <c r="M83" i="2"/>
  <c r="F83" i="2"/>
  <c r="F81" i="2"/>
  <c r="F79" i="2"/>
  <c r="O15" i="2"/>
  <c r="E15" i="2"/>
  <c r="O14" i="2"/>
  <c r="O9" i="2"/>
  <c r="F6" i="2"/>
  <c r="F78" i="2" s="1"/>
  <c r="F119" i="2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H94" i="1"/>
  <c r="CG94" i="1"/>
  <c r="CF94" i="1"/>
  <c r="BZ94" i="1"/>
  <c r="CE94" i="1"/>
  <c r="BD87" i="1"/>
  <c r="W35" i="1" s="1"/>
  <c r="BB87" i="1"/>
  <c r="AX87" i="1" s="1"/>
  <c r="W33" i="1"/>
  <c r="AM83" i="1"/>
  <c r="L83" i="1"/>
  <c r="AM82" i="1"/>
  <c r="L82" i="1"/>
  <c r="AM80" i="1"/>
  <c r="L80" i="1"/>
  <c r="L78" i="1"/>
  <c r="L77" i="1"/>
  <c r="M122" i="2" l="1"/>
  <c r="M81" i="2"/>
  <c r="AY87" i="1"/>
  <c r="AA128" i="2"/>
  <c r="BK184" i="2"/>
  <c r="N184" i="2" s="1"/>
  <c r="N93" i="2" s="1"/>
  <c r="N185" i="2"/>
  <c r="N94" i="2" s="1"/>
  <c r="AA139" i="3"/>
  <c r="AA138" i="3" s="1"/>
  <c r="W184" i="2"/>
  <c r="W128" i="2" s="1"/>
  <c r="AU88" i="1" s="1"/>
  <c r="AU87" i="1" s="1"/>
  <c r="F125" i="2"/>
  <c r="F84" i="2"/>
  <c r="Y139" i="3"/>
  <c r="Y138" i="3" s="1"/>
  <c r="BK140" i="3"/>
  <c r="BK210" i="3"/>
  <c r="N210" i="3" s="1"/>
  <c r="N98" i="3" s="1"/>
  <c r="BK119" i="5"/>
  <c r="N120" i="5"/>
  <c r="N90" i="5" s="1"/>
  <c r="BK129" i="2"/>
  <c r="BK212" i="2"/>
  <c r="N212" i="2" s="1"/>
  <c r="N101" i="2" s="1"/>
  <c r="H32" i="3"/>
  <c r="AZ89" i="1" s="1"/>
  <c r="AZ87" i="1" s="1"/>
  <c r="BK356" i="3"/>
  <c r="N356" i="3" s="1"/>
  <c r="N109" i="3" s="1"/>
  <c r="N357" i="3"/>
  <c r="N110" i="3" s="1"/>
  <c r="N120" i="4"/>
  <c r="N90" i="4" s="1"/>
  <c r="BK119" i="4"/>
  <c r="W139" i="3"/>
  <c r="W138" i="3" s="1"/>
  <c r="AU89" i="1" s="1"/>
  <c r="N211" i="3"/>
  <c r="N99" i="3" s="1"/>
  <c r="BK359" i="3"/>
  <c r="N359" i="3" s="1"/>
  <c r="N111" i="3" s="1"/>
  <c r="F78" i="4"/>
  <c r="M83" i="4"/>
  <c r="M115" i="5"/>
  <c r="M32" i="4"/>
  <c r="AV90" i="1" s="1"/>
  <c r="AV87" i="1" l="1"/>
  <c r="N119" i="5"/>
  <c r="N89" i="5" s="1"/>
  <c r="BK118" i="5"/>
  <c r="N118" i="5" s="1"/>
  <c r="N88" i="5" s="1"/>
  <c r="BK128" i="2"/>
  <c r="N128" i="2" s="1"/>
  <c r="N88" i="2" s="1"/>
  <c r="N129" i="2"/>
  <c r="N89" i="2" s="1"/>
  <c r="N140" i="3"/>
  <c r="N90" i="3" s="1"/>
  <c r="BK139" i="3"/>
  <c r="BK118" i="4"/>
  <c r="N118" i="4" s="1"/>
  <c r="N88" i="4" s="1"/>
  <c r="N119" i="4"/>
  <c r="N89" i="4" s="1"/>
  <c r="N109" i="2" l="1"/>
  <c r="BF109" i="2" s="1"/>
  <c r="N107" i="2"/>
  <c r="BF107" i="2" s="1"/>
  <c r="N105" i="2"/>
  <c r="BF105" i="2" s="1"/>
  <c r="N108" i="2"/>
  <c r="BF108" i="2" s="1"/>
  <c r="N106" i="2"/>
  <c r="BF106" i="2" s="1"/>
  <c r="M27" i="2"/>
  <c r="N104" i="2"/>
  <c r="N99" i="5"/>
  <c r="BF99" i="5" s="1"/>
  <c r="N97" i="5"/>
  <c r="BF97" i="5" s="1"/>
  <c r="N95" i="5"/>
  <c r="BF95" i="5" s="1"/>
  <c r="N94" i="5"/>
  <c r="N98" i="5"/>
  <c r="BF98" i="5" s="1"/>
  <c r="N96" i="5"/>
  <c r="BF96" i="5" s="1"/>
  <c r="M27" i="5"/>
  <c r="N98" i="4"/>
  <c r="BF98" i="4" s="1"/>
  <c r="N96" i="4"/>
  <c r="BF96" i="4" s="1"/>
  <c r="M27" i="4"/>
  <c r="N99" i="4"/>
  <c r="BF99" i="4" s="1"/>
  <c r="N97" i="4"/>
  <c r="BF97" i="4" s="1"/>
  <c r="N95" i="4"/>
  <c r="BF95" i="4" s="1"/>
  <c r="N94" i="4"/>
  <c r="BK138" i="3"/>
  <c r="N138" i="3" s="1"/>
  <c r="N88" i="3" s="1"/>
  <c r="N139" i="3"/>
  <c r="N89" i="3" s="1"/>
  <c r="N103" i="2" l="1"/>
  <c r="BF104" i="2"/>
  <c r="N119" i="3"/>
  <c r="BF119" i="3" s="1"/>
  <c r="N117" i="3"/>
  <c r="BF117" i="3" s="1"/>
  <c r="N115" i="3"/>
  <c r="BF115" i="3" s="1"/>
  <c r="N114" i="3"/>
  <c r="N116" i="3"/>
  <c r="BF116" i="3" s="1"/>
  <c r="N118" i="3"/>
  <c r="BF118" i="3" s="1"/>
  <c r="M27" i="3"/>
  <c r="BF94" i="4"/>
  <c r="N93" i="4"/>
  <c r="N93" i="5"/>
  <c r="BF94" i="5"/>
  <c r="M28" i="4" l="1"/>
  <c r="L101" i="4"/>
  <c r="M28" i="5"/>
  <c r="L101" i="5"/>
  <c r="N113" i="3"/>
  <c r="BF114" i="3"/>
  <c r="H33" i="2"/>
  <c r="BA88" i="1" s="1"/>
  <c r="M33" i="2"/>
  <c r="AW88" i="1" s="1"/>
  <c r="AT88" i="1" s="1"/>
  <c r="M28" i="2"/>
  <c r="L111" i="2"/>
  <c r="M33" i="5"/>
  <c r="AW91" i="1" s="1"/>
  <c r="AT91" i="1" s="1"/>
  <c r="H33" i="5"/>
  <c r="BA91" i="1" s="1"/>
  <c r="H33" i="4"/>
  <c r="BA90" i="1" s="1"/>
  <c r="M33" i="4"/>
  <c r="AW90" i="1" s="1"/>
  <c r="AT90" i="1" s="1"/>
  <c r="AS91" i="1" l="1"/>
  <c r="M30" i="5"/>
  <c r="AS88" i="1"/>
  <c r="M30" i="2"/>
  <c r="M33" i="3"/>
  <c r="AW89" i="1" s="1"/>
  <c r="AT89" i="1" s="1"/>
  <c r="H33" i="3"/>
  <c r="BA89" i="1" s="1"/>
  <c r="BA87" i="1" s="1"/>
  <c r="M28" i="3"/>
  <c r="L121" i="3"/>
  <c r="AS90" i="1"/>
  <c r="M30" i="4"/>
  <c r="W32" i="1" l="1"/>
  <c r="AW87" i="1"/>
  <c r="AS89" i="1"/>
  <c r="AS87" i="1" s="1"/>
  <c r="M30" i="3"/>
  <c r="L38" i="5"/>
  <c r="AG91" i="1"/>
  <c r="AN91" i="1" s="1"/>
  <c r="AG90" i="1"/>
  <c r="AN90" i="1" s="1"/>
  <c r="L38" i="4"/>
  <c r="AG88" i="1"/>
  <c r="L38" i="2"/>
  <c r="AN88" i="1" l="1"/>
  <c r="AG89" i="1"/>
  <c r="AN89" i="1" s="1"/>
  <c r="L38" i="3"/>
  <c r="AK32" i="1"/>
  <c r="AT87" i="1"/>
  <c r="AG87" i="1" l="1"/>
  <c r="AK26" i="1" l="1"/>
  <c r="AG94" i="1"/>
  <c r="AG97" i="1"/>
  <c r="AG96" i="1"/>
  <c r="AN87" i="1"/>
  <c r="AG95" i="1"/>
  <c r="CD94" i="1" l="1"/>
  <c r="AG93" i="1"/>
  <c r="AV94" i="1"/>
  <c r="BY94" i="1" s="1"/>
  <c r="CD95" i="1"/>
  <c r="AV95" i="1"/>
  <c r="BY95" i="1" s="1"/>
  <c r="CD97" i="1"/>
  <c r="AV97" i="1"/>
  <c r="BY97" i="1" s="1"/>
  <c r="AV96" i="1"/>
  <c r="BY96" i="1" s="1"/>
  <c r="CD96" i="1"/>
  <c r="AK31" i="1" l="1"/>
  <c r="AN97" i="1"/>
  <c r="AN95" i="1"/>
  <c r="AN94" i="1"/>
  <c r="AK27" i="1"/>
  <c r="AK29" i="1" s="1"/>
  <c r="AK37" i="1" s="1"/>
  <c r="AG99" i="1"/>
  <c r="AN96" i="1"/>
  <c r="W31" i="1"/>
  <c r="AN93" i="1" l="1"/>
  <c r="AN99" i="1" s="1"/>
</calcChain>
</file>

<file path=xl/sharedStrings.xml><?xml version="1.0" encoding="utf-8"?>
<sst xmlns="http://schemas.openxmlformats.org/spreadsheetml/2006/main" count="4203" uniqueCount="784">
  <si>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</si>
  <si>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</si>
  <si>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</si>
  <si>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</si>
  <si>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</si>
  <si>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</si>
  <si>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</si>
  <si>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</si>
  <si>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</si>
  <si>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</si>
  <si>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</si>
  <si>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</si>
  <si>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</si>
  <si>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</si>
  <si>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</si>
  <si>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090-07-18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</si>
  <si>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</si>
  <si>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</si>
  <si>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včasnej intervencie - rekonštr.bytu v bývalom objekte ZŠ Trnava</t>
  </si>
  <si>
    <t>JKSO:</t>
  </si>
  <si>
    <t>KS:</t>
  </si>
  <si>
    <t>Miesto:</t>
  </si>
  <si>
    <t>Mozartova č.10 Trnava</t>
  </si>
  <si>
    <t>Dátum:</t>
  </si>
  <si>
    <t>13. 7. 2018</t>
  </si>
  <si>
    <t>Objednávateľ:</t>
  </si>
  <si>
    <t>IČO:</t>
  </si>
  <si>
    <t>Mesto Trnava,Hlavná1, 917 01 Trnava</t>
  </si>
  <si>
    <t>IČO DPH:</t>
  </si>
  <si>
    <t>Zhotoviteľ:</t>
  </si>
  <si>
    <t>Vyplň údaj</t>
  </si>
  <si>
    <t>Projektant:</t>
  </si>
  <si>
    <t>Ing. Miriam Suchomelová</t>
  </si>
  <si>
    <t>True</t>
  </si>
  <si>
    <t>0,01</t>
  </si>
  <si>
    <t>Spracovateľ:</t>
  </si>
  <si>
    <t>Hulmanová Jana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</si>
  <si>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</si>
  <si>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</si>
  <si>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</si>
  <si>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</si>
  <si>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</si>
  <si>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</si>
  <si>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</si>
  <si>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</si>
  <si>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</si>
  <si>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</si>
  <si>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</si>
  <si>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</si>
  <si>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</si>
  <si>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</si>
  <si>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</si>
  <si>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</si>
  <si>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</si>
  <si>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</si>
  <si>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</si>
  <si>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</si>
  <si>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</si>
  <si>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</si>
  <si>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</si>
  <si>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</si>
  <si>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</si>
  <si>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</si>
  <si>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</si>
  <si>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</si>
  <si>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</si>
  <si>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</si>
  <si>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</si>
  <si>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</si>
  <si>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</si>
  <si>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</si>
  <si>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</si>
  <si>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</si>
  <si>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</si>
  <si>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</si>
  <si>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</si>
  <si>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</si>
  <si>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</si>
  <si>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</si>
  <si>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</si>
  <si>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{f5a08c52-373f-4fa4-ba29-886f7a36e881}</t>
  </si>
  <si>
    <t>{00000000-0000-0000-0000-000000000000}</t>
  </si>
  <si>
    <t>/</t>
  </si>
  <si>
    <t>1</t>
  </si>
  <si>
    <t>Búracie práce</t>
  </si>
  <si>
    <t>{5e4cbc73-b32a-4718-b756-00484ab0218f}</t>
  </si>
  <si>
    <t>2</t>
  </si>
  <si>
    <t>Stavebno - montážne práce</t>
  </si>
  <si>
    <t>{5035dd49-0d81-41e9-9084-a4584944ff3f}</t>
  </si>
  <si>
    <t>3</t>
  </si>
  <si>
    <t>Zdravotechnické inštalácie</t>
  </si>
  <si>
    <t>{5b47f42b-335b-463e-824c-f0691180e2ca}</t>
  </si>
  <si>
    <t>4</t>
  </si>
  <si>
    <t>Elektroinštalácia</t>
  </si>
  <si>
    <t>{6f7ff732-88f4-4fe9-917c-48cd7a09313b}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</si>
  <si>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</si>
  <si>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</si>
  <si>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</si>
  <si>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</si>
  <si>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</si>
  <si>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</si>
  <si>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</si>
  <si>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</si>
  <si>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</si>
  <si>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</si>
  <si>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</si>
  <si>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</si>
  <si>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</si>
  <si>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</si>
  <si>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</si>
  <si>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</si>
  <si>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1 - Búracie práce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</si>
  <si>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</si>
  <si>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</si>
  <si>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</si>
  <si>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</si>
  <si>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</si>
  <si>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</si>
  <si>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</si>
  <si>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</si>
  <si>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</si>
  <si>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</si>
  <si>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</si>
  <si>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735 - Ústredné kúrenie, vykurov. telesá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</si>
  <si>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</si>
  <si>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</si>
  <si>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</si>
  <si>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</si>
  <si>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</si>
  <si>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</si>
  <si>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>VP -   Práce naviac</t>
  </si>
  <si>
    <t>2) Ostatné náklady</t>
  </si>
  <si>
    <t>Zariad. staveniska</t>
  </si>
  <si>
    <t>VRN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</si>
  <si>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</si>
  <si>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</si>
  <si>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</si>
  <si>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</si>
  <si>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</si>
  <si>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</si>
  <si>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</si>
  <si>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</si>
  <si>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</si>
  <si>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</si>
  <si>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</si>
  <si>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</si>
  <si>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</si>
  <si>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</si>
  <si>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</si>
  <si>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</si>
  <si>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</si>
  <si>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</si>
  <si>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</si>
  <si>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</si>
  <si>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</si>
  <si>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</si>
  <si>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632450419r</t>
  </si>
  <si>
    <t xml:space="preserve">Cementový poter vyrovnávací na podeste na jestv. dlažbu  hr. 50 mm </t>
  </si>
  <si>
    <t>m2</t>
  </si>
  <si>
    <t>1704345374</t>
  </si>
  <si>
    <t>2,25*1,5</t>
  </si>
  <si>
    <t>VV</t>
  </si>
  <si>
    <t>941955001</t>
  </si>
  <si>
    <t>Lešenie ľahké pracovné pomocné, s výškou lešeňovej podlahy do 1,20 m</t>
  </si>
  <si>
    <t>-361819765</t>
  </si>
  <si>
    <t>962031135</t>
  </si>
  <si>
    <t>Búranie priečok z tvárnic alebo priečkoviek hr. do150 mm,  -0,11500t</t>
  </si>
  <si>
    <t>-1882627038</t>
  </si>
  <si>
    <t>búracie práce  ozn. f     m.č.1.04</t>
  </si>
  <si>
    <t>0,45*1,2+0,65*0,93</t>
  </si>
  <si>
    <t>965042141</t>
  </si>
  <si>
    <t>Búranie podkladov pod dlažby, liatych dlažieb a mazanín,betón alebo liaty asfalt hr.do 100 mm, plochy nad 4 m2 -2,20000t</t>
  </si>
  <si>
    <t>m3</t>
  </si>
  <si>
    <t>916418232</t>
  </si>
  <si>
    <t>"priemerná hr.5cm - vyrovnanie neprimeraných výškových rozdielov"</t>
  </si>
  <si>
    <t>7,91*0,05</t>
  </si>
  <si>
    <t>5</t>
  </si>
  <si>
    <t>965081712</t>
  </si>
  <si>
    <t>Búranie dlažieb, bez podklad. lôžka z xylolit., alebo keramických dlaždíc hr. do 10 mm,  -0,02000t</t>
  </si>
  <si>
    <t>1550967436</t>
  </si>
  <si>
    <t>búracie práce  ozn. a</t>
  </si>
  <si>
    <t>m.č.1.02 - 1.08, 1.09, 1.10</t>
  </si>
  <si>
    <t>2,15+4,61+1,15</t>
  </si>
  <si>
    <t>6</t>
  </si>
  <si>
    <t>968061112</t>
  </si>
  <si>
    <t>Vyvesenie dreveného okenného krídla do suti plochy do 1, 5 m2, -0,01200t</t>
  </si>
  <si>
    <t>ks</t>
  </si>
  <si>
    <t>-524088265</t>
  </si>
  <si>
    <t>" búracie práce ozn.j"   8*2</t>
  </si>
  <si>
    <t>7</t>
  </si>
  <si>
    <t>968061113</t>
  </si>
  <si>
    <t>Vyvesenie dreveného okenného krídla do suti plochy nad 1, 5 m2, -0,01600t</t>
  </si>
  <si>
    <t>-1505262797</t>
  </si>
  <si>
    <t>" búracie práce ozn.j"   3*2</t>
  </si>
  <si>
    <t>8</t>
  </si>
  <si>
    <t>968061115</t>
  </si>
  <si>
    <t>Demontáž okien drevených, 1 bm obvodu - 0,008t</t>
  </si>
  <si>
    <t>m</t>
  </si>
  <si>
    <t>-1214762650</t>
  </si>
  <si>
    <t xml:space="preserve">"búracie práce ozn. j "   </t>
  </si>
  <si>
    <t>(6,445+2,1)*2*2</t>
  </si>
  <si>
    <t>9</t>
  </si>
  <si>
    <t>968061125</t>
  </si>
  <si>
    <t>Vyvesenie dreveného dverného krídla do suti plochy do 2 m2, -0,02400t</t>
  </si>
  <si>
    <t>-1302398183</t>
  </si>
  <si>
    <t>"búracie práce ozn. g "       5</t>
  </si>
  <si>
    <t>10</t>
  </si>
  <si>
    <t>968062455</t>
  </si>
  <si>
    <t>Vybúranie drevených dverových zárubní plochy do 2 m2,  -0,08800t - búracie práce ozn.i</t>
  </si>
  <si>
    <t>-942187698</t>
  </si>
  <si>
    <t>0,8*1,97*2</t>
  </si>
  <si>
    <t>11</t>
  </si>
  <si>
    <t>968072455</t>
  </si>
  <si>
    <t>Vybúranie kovových dverových zárubní plochy do 2 m2,  -0,07600t</t>
  </si>
  <si>
    <t>-847418358</t>
  </si>
  <si>
    <t xml:space="preserve">"búracie práce ozn.i*  "       </t>
  </si>
  <si>
    <t>0,6*1,97*2</t>
  </si>
  <si>
    <t>12</t>
  </si>
  <si>
    <t>971033641</t>
  </si>
  <si>
    <t>Vybúranie otvorov v murive plochy do 4 m2 hr.do 300 mm,  -1,87500t</t>
  </si>
  <si>
    <t>-688340375</t>
  </si>
  <si>
    <t>"búracie práce ozn. n "    1,75*2,1*0,23</t>
  </si>
  <si>
    <t>13</t>
  </si>
  <si>
    <t>971038531</t>
  </si>
  <si>
    <t>Vybúranie otvorov v murive z tvárnic veľ. plochy do 1 m2 hr.do 150 mm,  -0,16500t</t>
  </si>
  <si>
    <t>1498337227</t>
  </si>
  <si>
    <t>"búracie práce  ozn. f     m.č.1.09"     1</t>
  </si>
  <si>
    <t>14</t>
  </si>
  <si>
    <t>971055005r</t>
  </si>
  <si>
    <t>Rezanie konštrukcií z tvárnic - pre vybúranie otvorov</t>
  </si>
  <si>
    <t>-1014580501</t>
  </si>
  <si>
    <t>2,0*0,15+2,1*0,23*2</t>
  </si>
  <si>
    <t>1,1*0,15+1,2*0,15</t>
  </si>
  <si>
    <t>Súčet</t>
  </si>
  <si>
    <t>15</t>
  </si>
  <si>
    <t>974031664</t>
  </si>
  <si>
    <t>Vysekávanie rýh v tehl. murive pre vťahov. nosníkov hĺbke do 150 mm,  -0,04200t</t>
  </si>
  <si>
    <t>1246611559</t>
  </si>
  <si>
    <t>2,15*2+1,25</t>
  </si>
  <si>
    <t>16</t>
  </si>
  <si>
    <t>975043111</t>
  </si>
  <si>
    <t>Jednoradové podchyt. stropov pre osadenie nosníkov do v. 3, 50 m a jeho zaťaženia do 750 kg/m</t>
  </si>
  <si>
    <t>-204671986</t>
  </si>
  <si>
    <t>17</t>
  </si>
  <si>
    <t>978059531</t>
  </si>
  <si>
    <t>Odsekanie a odobratie stien z obkladačiek vnútorných nad 2 m2,  -0,06800t</t>
  </si>
  <si>
    <t>-1102075738</t>
  </si>
  <si>
    <t>búracie práce  ozn. b</t>
  </si>
  <si>
    <t>m.č.1.07, 1.09, 1.10  v.o.2,0m</t>
  </si>
  <si>
    <t>1,7*2,0+3,05*0,6+1,7*0,6</t>
  </si>
  <si>
    <t>(2,44+1,95)*2*2,0-0,6*2,0</t>
  </si>
  <si>
    <t>(1,28+0,9)*2*2,0-0,6*2,0</t>
  </si>
  <si>
    <t>18</t>
  </si>
  <si>
    <t>979081111</t>
  </si>
  <si>
    <t>Odvoz sutiny a vybúraných hmôt na skládku do 1 km</t>
  </si>
  <si>
    <t>t</t>
  </si>
  <si>
    <t>-2132502593</t>
  </si>
  <si>
    <t>19</t>
  </si>
  <si>
    <t>979081121</t>
  </si>
  <si>
    <t>Odvoz sutiny a vybúraných hmôt na skládku za každý ďalší 1 km - 11km - odvoznú vzdialenosť si určí dodavateľ stavby</t>
  </si>
  <si>
    <t>870537339</t>
  </si>
  <si>
    <t>979082111</t>
  </si>
  <si>
    <t>Vnútrostavenisková doprava sutiny a vybúraných hmôt do 10 m</t>
  </si>
  <si>
    <t>-1717133143</t>
  </si>
  <si>
    <t>21</t>
  </si>
  <si>
    <t>979082121</t>
  </si>
  <si>
    <t>Vnútrostavenisková doprava sutiny a vybúraných hmôt za každých ďalších 5 m</t>
  </si>
  <si>
    <t>1281579809</t>
  </si>
  <si>
    <t>22</t>
  </si>
  <si>
    <t>979089012</t>
  </si>
  <si>
    <t>Poplatok za skladovanie - betón, tehly, dlaždice (17 01 ), ostatné</t>
  </si>
  <si>
    <t>-957007716</t>
  </si>
  <si>
    <t>23</t>
  </si>
  <si>
    <t>999281111</t>
  </si>
  <si>
    <t>Presun hmôt pre opravy a údržbu objektov vrátane vonkajších plášťov výšky do 25 m</t>
  </si>
  <si>
    <t>-974983744</t>
  </si>
  <si>
    <t>24</t>
  </si>
  <si>
    <t>735111810</t>
  </si>
  <si>
    <t>Demontáž radiátora v kúpeľni stav. úprava ozn.k</t>
  </si>
  <si>
    <t>kpl</t>
  </si>
  <si>
    <t>924529826</t>
  </si>
  <si>
    <t>25</t>
  </si>
  <si>
    <t>762522812</t>
  </si>
  <si>
    <t xml:space="preserve">Demontáž dreveného pódia </t>
  </si>
  <si>
    <t>1548402536</t>
  </si>
  <si>
    <t>- m.č.1.04 ozn.d</t>
  </si>
  <si>
    <t>2,02*1,53</t>
  </si>
  <si>
    <t>26</t>
  </si>
  <si>
    <t>763716221</t>
  </si>
  <si>
    <t>Demontáž drevenej steny v nike pri okne</t>
  </si>
  <si>
    <t>1688868368</t>
  </si>
  <si>
    <t>búracie práce ozn.k - m.č.1.08</t>
  </si>
  <si>
    <t>0,7*1,8*2</t>
  </si>
  <si>
    <t>27</t>
  </si>
  <si>
    <t>764410850</t>
  </si>
  <si>
    <t>Demontáž oplechovania parapetov rš od 100 do 330 mm,  -0,00135t</t>
  </si>
  <si>
    <t>-1197626038</t>
  </si>
  <si>
    <t>6,45*2</t>
  </si>
  <si>
    <t>28</t>
  </si>
  <si>
    <t>766411821</t>
  </si>
  <si>
    <t xml:space="preserve">Demontáž obloženia stien   -0,01098t   </t>
  </si>
  <si>
    <t>1323258219</t>
  </si>
  <si>
    <t>búracie práce  ozn. e - m.č.1.07</t>
  </si>
  <si>
    <t>(3,05+1,15+0,77)*2,0</t>
  </si>
  <si>
    <t>29</t>
  </si>
  <si>
    <t>766694111r</t>
  </si>
  <si>
    <t>Demontáž parapetov vnútorných</t>
  </si>
  <si>
    <t>1870789398</t>
  </si>
  <si>
    <t>30</t>
  </si>
  <si>
    <t>766811802r</t>
  </si>
  <si>
    <t>Demontáž kuchynskej linky - búracie práce ozn.j</t>
  </si>
  <si>
    <t>-928981970</t>
  </si>
  <si>
    <t>31</t>
  </si>
  <si>
    <t>767996801r</t>
  </si>
  <si>
    <t>Demontáž bočnej oceľovej steny -  búracie práce ozn.m</t>
  </si>
  <si>
    <t>-653286209</t>
  </si>
  <si>
    <t>32</t>
  </si>
  <si>
    <t>767996802r</t>
  </si>
  <si>
    <t>Demontáž exteriérového prístrešku z OK + opláštenie</t>
  </si>
  <si>
    <t>725691628</t>
  </si>
  <si>
    <t>33</t>
  </si>
  <si>
    <t>775521810</t>
  </si>
  <si>
    <t>Demontáž podláh drevených, laminátových, parketových položených voľne alebo spoj click, vrátane líšt -0,0150t</t>
  </si>
  <si>
    <t>764749916</t>
  </si>
  <si>
    <t>búracie práce  ozn. c</t>
  </si>
  <si>
    <t>m.č.1.03- 1.05, 1.07</t>
  </si>
  <si>
    <t>9,61+20,5+18,65+10,25</t>
  </si>
  <si>
    <t>VP - Práce naviac</t>
  </si>
  <si>
    <t>PN</t>
  </si>
  <si>
    <t>2 - Stavebno - montážne práce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</si>
  <si>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</si>
  <si>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</si>
  <si>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</si>
  <si>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</si>
  <si>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</si>
  <si>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725 - Zdravotechnika - zariaď. predmety</t>
  </si>
  <si>
    <t xml:space="preserve">    771 - Podlahy z dlaždíc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</si>
  <si>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</si>
  <si>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</si>
  <si>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</si>
  <si>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VRN - Vedľajšie rozpočtové náklady</t>
  </si>
  <si>
    <t xml:space="preserve">    VRN06 - Zariadenie staveniska</t>
  </si>
  <si>
    <t>130201001</t>
  </si>
  <si>
    <t>Výkop jamy a ryhy v obmedzenom priestore horn. tr.3 ručne</t>
  </si>
  <si>
    <t>-1791567149</t>
  </si>
  <si>
    <t>"výkop pre chodník priem. hĺ. 0,35m "</t>
  </si>
  <si>
    <t>3,2*1,7*0,32</t>
  </si>
  <si>
    <t>ryha pre základy rampy a prvý stupeň</t>
  </si>
  <si>
    <t>0,8*0,3*1,5*4</t>
  </si>
  <si>
    <t>162201101</t>
  </si>
  <si>
    <t>Vodorovné premiestnenie výkopku z horniny 1-4 do 20m</t>
  </si>
  <si>
    <t>1585184020</t>
  </si>
  <si>
    <t>3,181</t>
  </si>
  <si>
    <t>167101100</t>
  </si>
  <si>
    <t>Nakladanie výkopku tr.1-4 ručne</t>
  </si>
  <si>
    <t>-927642211</t>
  </si>
  <si>
    <t>171101141</t>
  </si>
  <si>
    <t>Rozhrnutie výkopku  na teréne</t>
  </si>
  <si>
    <t>-497097448</t>
  </si>
  <si>
    <t>180402111</t>
  </si>
  <si>
    <t>Založenie trávnika parkového výsevom v rovine do 1:5</t>
  </si>
  <si>
    <t>1676700053</t>
  </si>
  <si>
    <t>M</t>
  </si>
  <si>
    <t>0057211200</t>
  </si>
  <si>
    <t>Trávové semeno - parková zmes</t>
  </si>
  <si>
    <t>kg</t>
  </si>
  <si>
    <t>891529448</t>
  </si>
  <si>
    <t>274313611</t>
  </si>
  <si>
    <t>Betón základových pásov, prostý tr. C 16/20</t>
  </si>
  <si>
    <t>-1762794818</t>
  </si>
  <si>
    <t>základy rampy a prvý stupeň</t>
  </si>
  <si>
    <t>317161272</t>
  </si>
  <si>
    <t>Preklad keramický plochý , šírky 145 mm, výšky 71 mm, dĺžky 1250 mm</t>
  </si>
  <si>
    <t>1655294215</t>
  </si>
  <si>
    <t>317234410r</t>
  </si>
  <si>
    <t>Vyplnenie priestoru medzi oceľ. nosníkmi expanznou maltou</t>
  </si>
  <si>
    <t>-1337764645</t>
  </si>
  <si>
    <t>2,15*0,10*0,10*3</t>
  </si>
  <si>
    <t>317944311</t>
  </si>
  <si>
    <t>Valcované nosníky dodatočne osadzované do pripravených otvorov bez zamurovania hláv do č.12</t>
  </si>
  <si>
    <t>619004653</t>
  </si>
  <si>
    <t>"statické zabezpečenie otvoru š.1750mm - 3xIPE 100"   56,84*0,001</t>
  </si>
  <si>
    <t>340239237</t>
  </si>
  <si>
    <t>Zamurovanie otvorov plochy nad 1 do 4 m2 tvárnicami plynosilikátovými hr.250mm - domurovanie otvoru m.č.1.08</t>
  </si>
  <si>
    <t>-1853524886</t>
  </si>
  <si>
    <t>"domurovanie otvoru m.č.1.08"    1,1*1,45</t>
  </si>
  <si>
    <t>430362021</t>
  </si>
  <si>
    <t>Výstuž schodiskových konštrukcií zo zváraných sietí z drôtov typu KARI</t>
  </si>
  <si>
    <t>254405554</t>
  </si>
  <si>
    <t>434311115</t>
  </si>
  <si>
    <t>Stupne dusané na terén alebo dosku z betónu bez poteru, so zahladením povrchu tr. C 16/20</t>
  </si>
  <si>
    <t>-2029873255</t>
  </si>
  <si>
    <t>434351141</t>
  </si>
  <si>
    <t>Debnenie stupňov na podstupňovej doske alebo na teréne pôdorysne priamočiarych zhotovenie</t>
  </si>
  <si>
    <t>-2010228936</t>
  </si>
  <si>
    <t>434351142</t>
  </si>
  <si>
    <t>Debnenie stupňov na podstupňovej doske alebo na teréne pôdorysne priamočiarych odstránenie</t>
  </si>
  <si>
    <t>892945039</t>
  </si>
  <si>
    <t>564732111</t>
  </si>
  <si>
    <t>Podklad alebo kryt z kameniva hrubého drveného veľ. 0-63mm(vibr.štrk) vrátane rozšírenia podkladu po zhut.hr. 100 mm</t>
  </si>
  <si>
    <t>-1867110746</t>
  </si>
  <si>
    <t xml:space="preserve"> vč. rozšírenia podkladu</t>
  </si>
  <si>
    <t>3,2*1,7*1,1</t>
  </si>
  <si>
    <t>564851111</t>
  </si>
  <si>
    <t>Podklad zo štrkodrviny fr. 8-16mm s rozprestretím a zhutnením, po zhutnení hr. 150 mm</t>
  </si>
  <si>
    <t>1395606780</t>
  </si>
  <si>
    <t>3,0*1,50</t>
  </si>
  <si>
    <t>596911112</t>
  </si>
  <si>
    <t>Kladenie zámkovej dlažby  hr. 6 cm pre peších nad 20 m2 so zriadením lôžka z kameniva hr. 4 cm</t>
  </si>
  <si>
    <t>1358694159</t>
  </si>
  <si>
    <t>5922902300</t>
  </si>
  <si>
    <t xml:space="preserve">Zámková betónová dlažba  hr.6 cm, sivá </t>
  </si>
  <si>
    <t>-1800690698</t>
  </si>
  <si>
    <t>4,5*1,03</t>
  </si>
  <si>
    <t>612401391r</t>
  </si>
  <si>
    <t>Oprava vnútorných ostení po výmene okien a dverí  a vyrovnávacia stierka ostenia pre osadenie difúznej a paronepriespustnej fólie</t>
  </si>
  <si>
    <t>bm</t>
  </si>
  <si>
    <t>1166237369</t>
  </si>
  <si>
    <t>"vnútorné ostenie"</t>
  </si>
  <si>
    <t>6,455+2,1*2+6,595+2,1*2+1,75+2,1*2+(0,7+2,5*2)+(0,7+1,8*2)*2</t>
  </si>
  <si>
    <t xml:space="preserve">vonkajšie ostenie </t>
  </si>
  <si>
    <t>27,4</t>
  </si>
  <si>
    <t>612465116</t>
  </si>
  <si>
    <t xml:space="preserve">Príprava vnútorného podkladu stien - Univerzálny základ </t>
  </si>
  <si>
    <t>1724918308</t>
  </si>
  <si>
    <t>612465136</t>
  </si>
  <si>
    <t>Vnútorná omietka stien , vápennocementová, strojné miešanie, ručné nanášanie, MVR Uni, hr. 10 mm</t>
  </si>
  <si>
    <t>1826814676</t>
  </si>
  <si>
    <t>domurované otvory</t>
  </si>
  <si>
    <t>1,1*1,45</t>
  </si>
  <si>
    <t>622460213</t>
  </si>
  <si>
    <t>Vonkajšia omietka stien  - prispôsobiť jestv. omietke</t>
  </si>
  <si>
    <t>-256171558</t>
  </si>
  <si>
    <t>631312141r</t>
  </si>
  <si>
    <t>Doplnenie podlahy a vyspravenie stien v jestv. objekte po vybúraní priečok</t>
  </si>
  <si>
    <t>1695192556</t>
  </si>
  <si>
    <t>642942111</t>
  </si>
  <si>
    <t>Osadenie oceľovej dverovej zárubne alebo rámu, plochy otvoru do 2,5 m2 (do muriva)</t>
  </si>
  <si>
    <t>-1636716236</t>
  </si>
  <si>
    <t>5533198000</t>
  </si>
  <si>
    <t>Zárubňa oceľová CgU 60x197cm</t>
  </si>
  <si>
    <t>608832855</t>
  </si>
  <si>
    <t>5533198400</t>
  </si>
  <si>
    <t>Zárubňa oceľová CgU 80x197cm</t>
  </si>
  <si>
    <t>1035072638</t>
  </si>
  <si>
    <t>642944221</t>
  </si>
  <si>
    <t>Dodatočná montáž oceľovej dverovej zárubne, plochy otvoru 2,5 - 4,5 m2</t>
  </si>
  <si>
    <t>-134290693</t>
  </si>
  <si>
    <t>5533199100</t>
  </si>
  <si>
    <t>Zárubňa oceľová CgU 150x197</t>
  </si>
  <si>
    <t>1876598175</t>
  </si>
  <si>
    <t>916561112</t>
  </si>
  <si>
    <t>Osadenie záhonového alebo parkového obrubníka betón., do lôžka z bet. pros. tr. C 16/20 s bočnou oporou</t>
  </si>
  <si>
    <t>-346222347</t>
  </si>
  <si>
    <t>5921954590</t>
  </si>
  <si>
    <t>Obrubník parkový 50x20x5 cm, sivý</t>
  </si>
  <si>
    <t>-1556001420</t>
  </si>
  <si>
    <t>1194872827</t>
  </si>
  <si>
    <t>952901111</t>
  </si>
  <si>
    <t>Vyčistenie budov pri výške podlaží do 4m</t>
  </si>
  <si>
    <t>1456453102</t>
  </si>
  <si>
    <t>4,28+1,64+9,61+20,5+18,65+2,43+10,25+2,15+4,61+1,15</t>
  </si>
  <si>
    <t>34</t>
  </si>
  <si>
    <t>953943113</t>
  </si>
  <si>
    <t>Betonová pätka roznášacia v=100mm š=230mm pre osadenie oc. nosníkov /staické zabezpečenie otvorov/</t>
  </si>
  <si>
    <t>-6578927</t>
  </si>
  <si>
    <t>35</t>
  </si>
  <si>
    <t>960020611</t>
  </si>
  <si>
    <t>Vyvŕtanie otvoru D 8-12 mm dĺ. 400mm do betónu a vlženie bet. ocele - prepojenie</t>
  </si>
  <si>
    <t>64</t>
  </si>
  <si>
    <t>-1928416279</t>
  </si>
  <si>
    <t>"pr.8, a500mm  dl. 0,40m  5ks "</t>
  </si>
  <si>
    <t>36</t>
  </si>
  <si>
    <t>1780237170</t>
  </si>
  <si>
    <t>37</t>
  </si>
  <si>
    <t>725291114</t>
  </si>
  <si>
    <t>Montáž doplnkov zariadení kúpeľní a záchodov, madlá - Z/4</t>
  </si>
  <si>
    <t>súb.</t>
  </si>
  <si>
    <t>1986152304</t>
  </si>
  <si>
    <t>38</t>
  </si>
  <si>
    <t>5513009380</t>
  </si>
  <si>
    <t>Madlo toaletné  pevné, 900 mm, nerez</t>
  </si>
  <si>
    <t>-1898773263</t>
  </si>
  <si>
    <t>39</t>
  </si>
  <si>
    <t>5513009390</t>
  </si>
  <si>
    <t>Madlo toaletné  sklopné, 800 mm, nerez</t>
  </si>
  <si>
    <t>1705598362</t>
  </si>
  <si>
    <t>40</t>
  </si>
  <si>
    <t>763111132</t>
  </si>
  <si>
    <t>1666129431</t>
  </si>
  <si>
    <t>v.p.1,8m   - 2ks - výplň niky sadrokartónom m.č.1.08</t>
  </si>
  <si>
    <t>41</t>
  </si>
  <si>
    <t>763120011r</t>
  </si>
  <si>
    <t>Sadrokartónová predsadená stena dvojité opláštenie, doska 2xRBI 12,5 mm na oceľ. podkonštrukcii  - Kapotáž ZP a rad.</t>
  </si>
  <si>
    <t>56621906</t>
  </si>
  <si>
    <t>m.č.1.09, 1.07</t>
  </si>
  <si>
    <t>(2,44+1,95)*(1,25+0,15)</t>
  </si>
  <si>
    <t>3,1*(1,25+0,15)</t>
  </si>
  <si>
    <t>42</t>
  </si>
  <si>
    <t>998763301</t>
  </si>
  <si>
    <t>Presun hmôt pre sádrokartónové konštrukcie v objektoch výšky do 7 m</t>
  </si>
  <si>
    <t>1593019562</t>
  </si>
  <si>
    <t>43</t>
  </si>
  <si>
    <t>764410440</t>
  </si>
  <si>
    <t>Oplechovanie parapetov z pozinkovaného farbeného PZf plechu, vrátane rohov r.š. do 250 mm</t>
  </si>
  <si>
    <t>-1772624129</t>
  </si>
  <si>
    <t>44</t>
  </si>
  <si>
    <t>998764201</t>
  </si>
  <si>
    <t>Presun hmôt pre konštrukcie klampiarske v objektoch výšky do 6 m</t>
  </si>
  <si>
    <t>%</t>
  </si>
  <si>
    <t>-1634522195</t>
  </si>
  <si>
    <t>45</t>
  </si>
  <si>
    <t>648991111</t>
  </si>
  <si>
    <t>Osadenie parapetných dosiek z plastických a poloplast., hmôt,</t>
  </si>
  <si>
    <t>-2057591671</t>
  </si>
  <si>
    <t>6,45+6,6</t>
  </si>
  <si>
    <t>46</t>
  </si>
  <si>
    <t>5624900370</t>
  </si>
  <si>
    <t>Parapet vnútorný verzalitový  š.min. 150mm</t>
  </si>
  <si>
    <t>-675856875</t>
  </si>
  <si>
    <t>47</t>
  </si>
  <si>
    <t>766621400</t>
  </si>
  <si>
    <t>Montáž plastových výrobkov s hydroizolačnými ISO páskami (exteriérová a interiérová)-  Montáž výplní otvorov musí byť v súlade s Celoslovenskou smernicou pre mont. okien a príslušných noriem STN EN pre Okenné konštrukcie a detaily ich osadenia</t>
  </si>
  <si>
    <t>65812245</t>
  </si>
  <si>
    <t>"1"            (6,445+2,1+1,375)*2</t>
  </si>
  <si>
    <t>"2"            (6,595+2,1)*2</t>
  </si>
  <si>
    <t>"3"            (1,75+2,1)*2</t>
  </si>
  <si>
    <t>48</t>
  </si>
  <si>
    <t>6116011112r</t>
  </si>
  <si>
    <t xml:space="preserve">1–Združené okno z plast.profilov, farba rámu biela, rozmer 6445/2100mm, spodná časť O, horná časť OS,nastaviteľná mikroventilácia, fixácia proti prievanu, zasklenie s izolačným trojsklom Uw = 0,80 W(m2.k) číre sklo,WCmliečne + kovanie + vnútor.Al.žalúzie </t>
  </si>
  <si>
    <t>-1767497631</t>
  </si>
  <si>
    <t>49</t>
  </si>
  <si>
    <t>6116011113r</t>
  </si>
  <si>
    <t xml:space="preserve">2–Združené okno z plast.profilov, farba rámu biela, rozmer 6595/2100mm, spodná časť O, horná časť OS,nastaviteľná mikroventilácia, fixácia proti prievanu, zasklenie s izolačným trojsklom Uw = 0,80 W(m2.k) číre sklo,WCmliečne + kovanie + vnútor.Al.žalúzie </t>
  </si>
  <si>
    <t>518350311</t>
  </si>
  <si>
    <t>50</t>
  </si>
  <si>
    <t>6116011122r</t>
  </si>
  <si>
    <t>3 – Dvere dvojkrídlové z plast. profilov, farba biela rozmer 1750/2100mm,,  nastaviteľná aretácia, zasklenie s izolačným trojsklom Uw = 0,80 W(m2.k) + kovanie , bez prahu, iba prechodová lišta</t>
  </si>
  <si>
    <t>-1760037786</t>
  </si>
  <si>
    <t>51</t>
  </si>
  <si>
    <t>6114121806r</t>
  </si>
  <si>
    <t>Dodávka a montáž interiérovej tesniacej pásky š=100mm do pripraveného otvoru</t>
  </si>
  <si>
    <t>-1472844164</t>
  </si>
  <si>
    <t>52</t>
  </si>
  <si>
    <t>6114121807r</t>
  </si>
  <si>
    <t>Dodávka a montáž exteriérovej tesniacej pásky š=100mm do pripraveného otvoru</t>
  </si>
  <si>
    <t>1739044337</t>
  </si>
  <si>
    <t>53</t>
  </si>
  <si>
    <t>766662112</t>
  </si>
  <si>
    <t>Montáž dverového krídla otočného jednokrídlového poldrážkového, do oceľovej zárubne, vrátane kovania</t>
  </si>
  <si>
    <t>1822907349</t>
  </si>
  <si>
    <t>54</t>
  </si>
  <si>
    <t>6116011101r</t>
  </si>
  <si>
    <t xml:space="preserve">2 - Jednokrídlové drevené dvere rozmer 600x1970mm, interiérové, hladké + kovanie </t>
  </si>
  <si>
    <t>1603110787</t>
  </si>
  <si>
    <t>55</t>
  </si>
  <si>
    <t>6116011103r</t>
  </si>
  <si>
    <t>3 - Jednokrídlové drevené dvere, rozmer 800x1970mm, interiérové, hladké, z 1/3 presklené, + nerezové madlo  š=600mm + kovanie</t>
  </si>
  <si>
    <t>2040016662</t>
  </si>
  <si>
    <t>56</t>
  </si>
  <si>
    <t>6116011104r</t>
  </si>
  <si>
    <t xml:space="preserve">4 - Jednokrídlové drevené dvere, rozmer 800x1970mm, interiérové, hladké+ kovanie </t>
  </si>
  <si>
    <t>978270465</t>
  </si>
  <si>
    <t>57</t>
  </si>
  <si>
    <t>766662132</t>
  </si>
  <si>
    <t>Montáž dverového krídla otočného dvojkrídlového poldrážkového, do oceľovej zárubne, vrátane kovania</t>
  </si>
  <si>
    <t>1411706376</t>
  </si>
  <si>
    <t>58</t>
  </si>
  <si>
    <t>6117103100</t>
  </si>
  <si>
    <t>1 - Dvere vnútorné dvojkrídlové, rozmer 1500x1970mm, interiérové, hladké, z 1/3 presklené + kovanie</t>
  </si>
  <si>
    <t>1413498591</t>
  </si>
  <si>
    <t>59</t>
  </si>
  <si>
    <t>998766201</t>
  </si>
  <si>
    <t>Presun hmot pre konštrukcie stolárske v objektoch výšky do 6 m</t>
  </si>
  <si>
    <t>-1171146139</t>
  </si>
  <si>
    <t>60</t>
  </si>
  <si>
    <t>767662210</t>
  </si>
  <si>
    <t>Montáž mreží  otváravých</t>
  </si>
  <si>
    <t>419466922</t>
  </si>
  <si>
    <t>"Z/1"   6,5*2,1*2</t>
  </si>
  <si>
    <t>"Z/2"   0,9*2,1</t>
  </si>
  <si>
    <t>"Z/3"   1,75*2,1</t>
  </si>
  <si>
    <t>61</t>
  </si>
  <si>
    <t>767995200</t>
  </si>
  <si>
    <t>z/1/2ks  - Výroba a dodávka atypického výrobku - mreža na okno rozm. 6500x2100mm - viď. výkaz materiálu -  vč povrchovej úpravy komaxitom, farba šedá</t>
  </si>
  <si>
    <t>531074171</t>
  </si>
  <si>
    <t>2ks</t>
  </si>
  <si>
    <t>82,153*2</t>
  </si>
  <si>
    <t>62</t>
  </si>
  <si>
    <t>767995201</t>
  </si>
  <si>
    <t>z/2 - Výroba a dodávka atypického výrobku - mreža na vstupné dvere rozm. 900x2100mm - viď. výkaz materiálu -  vč povrchovej úpravy komaxitom, farba šedá</t>
  </si>
  <si>
    <t>-213225947</t>
  </si>
  <si>
    <t>63</t>
  </si>
  <si>
    <t>767995202</t>
  </si>
  <si>
    <t>z/3 - Výroba a dodávka atypického výrobku - mreža na dvojkr.dvere rozm. 1750x2100mm - viď. výkaz materiálu -  vč povrchovej úpravy komaxitom, farba šedá + visiací zámok 1ks</t>
  </si>
  <si>
    <t>1359734602</t>
  </si>
  <si>
    <t>767995230</t>
  </si>
  <si>
    <t>Výroba a montáž atypického výrobku - rampa so zábradlím a madlo pripevnené k stene</t>
  </si>
  <si>
    <t>-150197454</t>
  </si>
  <si>
    <t>65</t>
  </si>
  <si>
    <t>533424000</t>
  </si>
  <si>
    <t>Vstupná rampa so zábradlím a madlo  z oceľových prvkov povrchová úprava žiarovo pozinkované</t>
  </si>
  <si>
    <t>-1068444976</t>
  </si>
  <si>
    <t>409,842-261,0</t>
  </si>
  <si>
    <t>66</t>
  </si>
  <si>
    <t>430832001</t>
  </si>
  <si>
    <t>Montáž podlahových oceľových  pororoštov</t>
  </si>
  <si>
    <t>-2055330670</t>
  </si>
  <si>
    <t>67</t>
  </si>
  <si>
    <t>5923002269</t>
  </si>
  <si>
    <t>Podlahový oceľový pororošt žiarovo pozinkovaný, oko 34x38, nosná páska 30x2</t>
  </si>
  <si>
    <t>128</t>
  </si>
  <si>
    <t>-1209459654</t>
  </si>
  <si>
    <t>68</t>
  </si>
  <si>
    <t>1541651003r</t>
  </si>
  <si>
    <t>súb</t>
  </si>
  <si>
    <t>627255458</t>
  </si>
  <si>
    <t>69</t>
  </si>
  <si>
    <t>998767201</t>
  </si>
  <si>
    <t>Presun hmôt pre kovové stavebné doplnkové konštrukcie v objektoch výšky do 6 m</t>
  </si>
  <si>
    <t>8521937</t>
  </si>
  <si>
    <t>70</t>
  </si>
  <si>
    <t>771575208</t>
  </si>
  <si>
    <t xml:space="preserve">Montáž podláh z dlaždíc keram. ukladanie do tmelu bez povrchovej úpravy protisklzových alebo glaz., reliéf. </t>
  </si>
  <si>
    <t>1194177961</t>
  </si>
  <si>
    <t>viď legenda miestností arch.v.č.02 - m.č.1.09, 1.10</t>
  </si>
  <si>
    <t>4,61+1,15</t>
  </si>
  <si>
    <t>71</t>
  </si>
  <si>
    <t>5976404800</t>
  </si>
  <si>
    <t>Dlaždice keramické - podlahy vnútorné - množstvo zaokrúhliť na balenia</t>
  </si>
  <si>
    <t>752195386</t>
  </si>
  <si>
    <t>"podlahy"</t>
  </si>
  <si>
    <t>5,76*1,03</t>
  </si>
  <si>
    <t>72</t>
  </si>
  <si>
    <t>771576107</t>
  </si>
  <si>
    <t xml:space="preserve">Montáž podláh z dlaždíc keram. ukl. do lepiaceho flexibilného tmelu + škárovanie </t>
  </si>
  <si>
    <t>1180753233</t>
  </si>
  <si>
    <t>rampa , podesta a schody 1.01</t>
  </si>
  <si>
    <t>2,85*1,5+6,324*1,5+1,5*0,5</t>
  </si>
  <si>
    <t>73</t>
  </si>
  <si>
    <t>5976457100</t>
  </si>
  <si>
    <t>Dlaždice keramické mrazuvzdorné s protišmykovým povrchom líca R11,B rektifikovaná rozm. 600/600/20mm farebný odtieň svetlosivá  - množstvo zaokrúhliť na balenia po výbere investora</t>
  </si>
  <si>
    <t>-2019336752</t>
  </si>
  <si>
    <t>"dlažba"            14,511*1,05</t>
  </si>
  <si>
    <t>74</t>
  </si>
  <si>
    <t>998771201</t>
  </si>
  <si>
    <t>Presun hmôt pre podlahy z dlaždíc v objektoch výšky do 6m</t>
  </si>
  <si>
    <t>1739608602</t>
  </si>
  <si>
    <t>75</t>
  </si>
  <si>
    <t>776990110</t>
  </si>
  <si>
    <t>Príprava podkladu pred kladením povlakových podláh - vyčistenie zametaním</t>
  </si>
  <si>
    <t>-855725384</t>
  </si>
  <si>
    <t>76</t>
  </si>
  <si>
    <t>776992127</t>
  </si>
  <si>
    <t>Vyspravenie podkladu nivelačnou stierkou hr. 5 mm</t>
  </si>
  <si>
    <t>886414753</t>
  </si>
  <si>
    <t>77</t>
  </si>
  <si>
    <t>775550110</t>
  </si>
  <si>
    <t>Montáž podlahy z laminátových a drevených parkiet, click spoj, položená voľne, vrátane olištovania</t>
  </si>
  <si>
    <t>1362633575</t>
  </si>
  <si>
    <t>viď legenda miestností arch.v.č.02 - m.č.1.03 - 1.08</t>
  </si>
  <si>
    <t>9,61+20,5+18,65+2,43+10,25+2,15</t>
  </si>
  <si>
    <t>78</t>
  </si>
  <si>
    <t>6119800400</t>
  </si>
  <si>
    <t xml:space="preserve">Laminátové parkety a lišty - štandart </t>
  </si>
  <si>
    <t>-777385565</t>
  </si>
  <si>
    <t>79</t>
  </si>
  <si>
    <t>775592141</t>
  </si>
  <si>
    <t>Montáž podložky vyrovnávacej a tlmiacej penovej hr. 3 mm pod plávajúce podlahy</t>
  </si>
  <si>
    <t>-844602181</t>
  </si>
  <si>
    <t>80</t>
  </si>
  <si>
    <t>2837712001</t>
  </si>
  <si>
    <t xml:space="preserve">Podložka pod plávajúce podlahy biela hr. 3 mm </t>
  </si>
  <si>
    <t>1136796116</t>
  </si>
  <si>
    <t>81</t>
  </si>
  <si>
    <t>998775201</t>
  </si>
  <si>
    <t>Presun hmôt pre podlahy vlysové a parketové v objektoch výšky do 6 m</t>
  </si>
  <si>
    <t>653534590</t>
  </si>
  <si>
    <t>82</t>
  </si>
  <si>
    <t>771579815</t>
  </si>
  <si>
    <t>Rezanie hrán obkladačiek a dlaždíc pod 45 stupňovým uhlom - Jolly hrany</t>
  </si>
  <si>
    <t>-386812722</t>
  </si>
  <si>
    <t>obklad SDK predsadenej steny vodorovne hr.150mm</t>
  </si>
  <si>
    <t>1,95+2,44</t>
  </si>
  <si>
    <t>83</t>
  </si>
  <si>
    <t>781445018</t>
  </si>
  <si>
    <t>Montáž obkladov vnútor. stien z obkladačiek kladených do tmelu vrátane všetkých potrebných profilov, rohových profilov a škárovania</t>
  </si>
  <si>
    <t>1997694925</t>
  </si>
  <si>
    <t>m.č. 1.03 za umývadlom v=1,5m</t>
  </si>
  <si>
    <t>(0,45+1,1)*2*1,5</t>
  </si>
  <si>
    <t>m.č. 1.07 za umývadlom v=1,5m</t>
  </si>
  <si>
    <t>(0,45+1,0)*2*1,5</t>
  </si>
  <si>
    <t>m.č. 1.09 v.o. 2,0m</t>
  </si>
  <si>
    <t>(2,44+1,95)*2*2,0-0,8*2,0-2,1*1,05</t>
  </si>
  <si>
    <t>(1,95+2,3)*0,15</t>
  </si>
  <si>
    <t>(1,28+0,9)*2-0,6*2,0</t>
  </si>
  <si>
    <t>84</t>
  </si>
  <si>
    <t>5976574000</t>
  </si>
  <si>
    <t>Obkladačky keramické - množstvo zaokrúhliť na balenia</t>
  </si>
  <si>
    <t>-844011878</t>
  </si>
  <si>
    <t>26,553*1,05</t>
  </si>
  <si>
    <t>85</t>
  </si>
  <si>
    <t>998781101</t>
  </si>
  <si>
    <t>Presun hmôt pre obklady keramické v objektoch výšky do 6 m</t>
  </si>
  <si>
    <t>1429037294</t>
  </si>
  <si>
    <t>86</t>
  </si>
  <si>
    <t>763119210</t>
  </si>
  <si>
    <t>SDK  - základný penetračný náter</t>
  </si>
  <si>
    <t>-226396728</t>
  </si>
  <si>
    <t>2,52*2</t>
  </si>
  <si>
    <t>87</t>
  </si>
  <si>
    <t>783201821</t>
  </si>
  <si>
    <t>Odstránenie starých náterov z kovových stavebných doplnkových konštrukcií opálením alebo oklepaním</t>
  </si>
  <si>
    <t>-1022450404</t>
  </si>
  <si>
    <t>jestv. zárubne</t>
  </si>
  <si>
    <t>0,8*1,97</t>
  </si>
  <si>
    <t>88</t>
  </si>
  <si>
    <t>783225100</t>
  </si>
  <si>
    <t>Nátery kov.stav.doplnk.konštr. syntetické na vzduchu schnúce dvojnás. 1x s emailov. - 105µm farba biela</t>
  </si>
  <si>
    <t>381934136</t>
  </si>
  <si>
    <t>89</t>
  </si>
  <si>
    <t>783226100</t>
  </si>
  <si>
    <t>Nátery kov.stav.doplnk.konštr. syntetické na vzduchu schnúce základný - 35µm</t>
  </si>
  <si>
    <t>-1329189715</t>
  </si>
  <si>
    <t>zárubne nové</t>
  </si>
  <si>
    <t>1,5*1,97</t>
  </si>
  <si>
    <t>zárubne jestv.</t>
  </si>
  <si>
    <t>90</t>
  </si>
  <si>
    <t>783894612</t>
  </si>
  <si>
    <t>Náter farbami ekologickými riediteľnými vodou  bielym pre náter sadrokartón. stien 2x</t>
  </si>
  <si>
    <t>-1189627726</t>
  </si>
  <si>
    <t>91</t>
  </si>
  <si>
    <t>784410100</t>
  </si>
  <si>
    <t xml:space="preserve">Penetrovanie jednonásobné jemnozrnných podkladov </t>
  </si>
  <si>
    <t>-198909327</t>
  </si>
  <si>
    <t>92</t>
  </si>
  <si>
    <t>784452471</t>
  </si>
  <si>
    <t xml:space="preserve">Maľby z maliarskych zmesí tekutých s bielym stropom dvojnás. </t>
  </si>
  <si>
    <t>-595924014</t>
  </si>
  <si>
    <t>"steny " m.č.1.02 - 1.10</t>
  </si>
  <si>
    <t>m.č. 1.02</t>
  </si>
  <si>
    <t>(1,28+1,55)*2*3,05</t>
  </si>
  <si>
    <t>m.č. 1.03</t>
  </si>
  <si>
    <t>(4,19+2,8)*2*3,05</t>
  </si>
  <si>
    <t>m.č. 1.04</t>
  </si>
  <si>
    <t>(3,69+5,55)*2*3,05</t>
  </si>
  <si>
    <t>m.č. 1.05</t>
  </si>
  <si>
    <t>(3,36+5,55)*2*3,05</t>
  </si>
  <si>
    <t>m.č. 1.06</t>
  </si>
  <si>
    <t>(1,43+1,7)*2*3,05</t>
  </si>
  <si>
    <t>m.č. 1.07</t>
  </si>
  <si>
    <t>(3,36+3,05)*2*3,05</t>
  </si>
  <si>
    <t>m.č. 1.08</t>
  </si>
  <si>
    <t>(1,,1+1,95)*2*3,05</t>
  </si>
  <si>
    <t>m.č. 1.09 nad obkladom v=1,05m</t>
  </si>
  <si>
    <t>(2,44+1,95)*2*1,05</t>
  </si>
  <si>
    <t>m.č. 1.10 nad obkladom</t>
  </si>
  <si>
    <t>(1,28+0,9)*2*1,05</t>
  </si>
  <si>
    <t>Medzisúčet</t>
  </si>
  <si>
    <t xml:space="preserve">"stropy "                             </t>
  </si>
  <si>
    <t>75,27</t>
  </si>
  <si>
    <t>93</t>
  </si>
  <si>
    <t>784499905</t>
  </si>
  <si>
    <t>Ostatné práce - zakrývanie vnútor. zariadení a podláh papierom v miestnostiach alebo na schodisku</t>
  </si>
  <si>
    <t>103251923</t>
  </si>
  <si>
    <t>" viď legenda miestností"      75,27</t>
  </si>
  <si>
    <t>94</t>
  </si>
  <si>
    <t>000600011</t>
  </si>
  <si>
    <t>Zariadenie staveniska - prevádzkové kancelárie a sklady, energie a sociálne zariadenia -,chemické WC....(podľa zborníka objektivizovaných VRN, sadzby zariadenia staveniska) 0,95%</t>
  </si>
  <si>
    <t>1024</t>
  </si>
  <si>
    <t>-1442468454</t>
  </si>
  <si>
    <t>3 - Zdravotechnické inštalácie</t>
  </si>
  <si>
    <t xml:space="preserve">    721 - Zdravotechnické inštalácie</t>
  </si>
  <si>
    <t>721-1</t>
  </si>
  <si>
    <t>Zdravotechnické inštalácie - viď príloha položkový rozpočet</t>
  </si>
  <si>
    <t>-907362812</t>
  </si>
  <si>
    <t>4 - Elektroinštalácia</t>
  </si>
  <si>
    <t>M - Práce a dodávky M</t>
  </si>
  <si>
    <t xml:space="preserve">    21-M - Elektromontáže</t>
  </si>
  <si>
    <t>21-1</t>
  </si>
  <si>
    <t>Elektroinštalácia - viď príloha položkový rozpočet</t>
  </si>
  <si>
    <t>1726003081</t>
  </si>
  <si>
    <t>Priečka SDK  hr. 100 mm, jednoduchá kca CW 75, UW 75, dosky 1x GKBI hr. 12,5 mm s TI 75 mm</t>
  </si>
  <si>
    <t>D+M - Chemické kotvy H100 a skrutky  2xM8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</si>
</sst>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167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7" fontId="5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>
      <alignment vertical="center"/>
    </xf>
    <xf numFmtId="167" fontId="27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5" fillId="0" borderId="17" xfId="0" applyNumberFormat="1" applyFont="1" applyBorder="1" applyAlignment="1"/>
    <xf numFmtId="167" fontId="5" fillId="0" borderId="17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0" fontId="37" fillId="0" borderId="25" xfId="0" applyFont="1" applyBorder="1" applyAlignment="1" applyProtection="1">
      <alignment horizontal="left" vertical="center" wrapText="1"/>
      <protection locked="0"/>
    </xf>
    <xf numFmtId="167" fontId="37" fillId="4" borderId="25" xfId="0" applyNumberFormat="1" applyFont="1" applyFill="1" applyBorder="1" applyAlignment="1" applyProtection="1">
      <alignment vertical="center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0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" customHeight="1" x14ac:dyDescent="0.3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R2" s="256" t="s">
        <v>8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22" t="s">
        <v>9</v>
      </c>
      <c r="BT2" s="22" t="s">
        <v>10</v>
      </c>
    </row>
    <row r="3" spans="1:73" ht="6.9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10</v>
      </c>
    </row>
    <row r="4" spans="1:73" ht="36.9" customHeight="1" x14ac:dyDescent="0.3">
      <c r="B4" s="26"/>
      <c r="C4" s="215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7"/>
      <c r="AS4" s="21" t="s">
        <v>12</v>
      </c>
      <c r="BE4" s="28" t="s">
        <v>13</v>
      </c>
      <c r="BS4" s="22" t="s">
        <v>9</v>
      </c>
    </row>
    <row r="5" spans="1:73" ht="14.4" customHeight="1" x14ac:dyDescent="0.3">
      <c r="B5" s="26"/>
      <c r="C5" s="29"/>
      <c r="D5" s="30" t="s">
        <v>14</v>
      </c>
      <c r="E5" s="29"/>
      <c r="F5" s="29"/>
      <c r="G5" s="29"/>
      <c r="H5" s="29"/>
      <c r="I5" s="29"/>
      <c r="J5" s="29"/>
      <c r="K5" s="219" t="s">
        <v>15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9"/>
      <c r="AQ5" s="27"/>
      <c r="BE5" s="217" t="s">
        <v>16</v>
      </c>
      <c r="BS5" s="22" t="s">
        <v>9</v>
      </c>
    </row>
    <row r="6" spans="1:73" ht="36.9" customHeight="1" x14ac:dyDescent="0.3">
      <c r="B6" s="26"/>
      <c r="C6" s="29"/>
      <c r="D6" s="32" t="s">
        <v>17</v>
      </c>
      <c r="E6" s="29"/>
      <c r="F6" s="29"/>
      <c r="G6" s="29"/>
      <c r="H6" s="29"/>
      <c r="I6" s="29"/>
      <c r="J6" s="29"/>
      <c r="K6" s="221" t="s">
        <v>18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9"/>
      <c r="AQ6" s="27"/>
      <c r="BE6" s="218"/>
      <c r="BS6" s="22" t="s">
        <v>9</v>
      </c>
    </row>
    <row r="7" spans="1:73" ht="14.4" customHeight="1" x14ac:dyDescent="0.3">
      <c r="B7" s="26"/>
      <c r="C7" s="29"/>
      <c r="D7" s="33" t="s">
        <v>19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20</v>
      </c>
      <c r="AL7" s="29"/>
      <c r="AM7" s="29"/>
      <c r="AN7" s="31" t="s">
        <v>5</v>
      </c>
      <c r="AO7" s="29"/>
      <c r="AP7" s="29"/>
      <c r="AQ7" s="27"/>
      <c r="BE7" s="218"/>
      <c r="BS7" s="22" t="s">
        <v>9</v>
      </c>
    </row>
    <row r="8" spans="1:73" ht="14.4" customHeight="1" x14ac:dyDescent="0.3">
      <c r="B8" s="26"/>
      <c r="C8" s="29"/>
      <c r="D8" s="33" t="s">
        <v>21</v>
      </c>
      <c r="E8" s="29"/>
      <c r="F8" s="29"/>
      <c r="G8" s="29"/>
      <c r="H8" s="29"/>
      <c r="I8" s="29"/>
      <c r="J8" s="29"/>
      <c r="K8" s="31" t="s">
        <v>22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23</v>
      </c>
      <c r="AL8" s="29"/>
      <c r="AM8" s="29"/>
      <c r="AN8" s="34" t="s">
        <v>24</v>
      </c>
      <c r="AO8" s="29"/>
      <c r="AP8" s="29"/>
      <c r="AQ8" s="27"/>
      <c r="BE8" s="218"/>
      <c r="BS8" s="22" t="s">
        <v>9</v>
      </c>
    </row>
    <row r="9" spans="1:73" ht="14.4" customHeight="1" x14ac:dyDescent="0.3">
      <c r="B9" s="26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218"/>
      <c r="BS9" s="22" t="s">
        <v>9</v>
      </c>
    </row>
    <row r="10" spans="1:73" ht="14.4" customHeight="1" x14ac:dyDescent="0.3">
      <c r="B10" s="26"/>
      <c r="C10" s="29"/>
      <c r="D10" s="33" t="s">
        <v>25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26</v>
      </c>
      <c r="AL10" s="29"/>
      <c r="AM10" s="29"/>
      <c r="AN10" s="31" t="s">
        <v>5</v>
      </c>
      <c r="AO10" s="29"/>
      <c r="AP10" s="29"/>
      <c r="AQ10" s="27"/>
      <c r="BE10" s="218"/>
      <c r="BS10" s="22" t="s">
        <v>9</v>
      </c>
    </row>
    <row r="11" spans="1:73" ht="18.45" customHeight="1" x14ac:dyDescent="0.3">
      <c r="B11" s="26"/>
      <c r="C11" s="29"/>
      <c r="D11" s="29"/>
      <c r="E11" s="31" t="s">
        <v>27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28</v>
      </c>
      <c r="AL11" s="29"/>
      <c r="AM11" s="29"/>
      <c r="AN11" s="31" t="s">
        <v>5</v>
      </c>
      <c r="AO11" s="29"/>
      <c r="AP11" s="29"/>
      <c r="AQ11" s="27"/>
      <c r="BE11" s="218"/>
      <c r="BS11" s="22" t="s">
        <v>9</v>
      </c>
    </row>
    <row r="12" spans="1:73" ht="6.9" customHeight="1" x14ac:dyDescent="0.3">
      <c r="B12" s="2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218"/>
      <c r="BS12" s="22" t="s">
        <v>9</v>
      </c>
    </row>
    <row r="13" spans="1:73" ht="14.4" customHeight="1" x14ac:dyDescent="0.3">
      <c r="B13" s="26"/>
      <c r="C13" s="29"/>
      <c r="D13" s="33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26</v>
      </c>
      <c r="AL13" s="29"/>
      <c r="AM13" s="29"/>
      <c r="AN13" s="35" t="s">
        <v>30</v>
      </c>
      <c r="AO13" s="29"/>
      <c r="AP13" s="29"/>
      <c r="AQ13" s="27"/>
      <c r="BE13" s="218"/>
      <c r="BS13" s="22" t="s">
        <v>9</v>
      </c>
    </row>
    <row r="14" spans="1:73" ht="13.2" x14ac:dyDescent="0.3">
      <c r="B14" s="26"/>
      <c r="C14" s="29"/>
      <c r="D14" s="29"/>
      <c r="E14" s="222" t="s">
        <v>30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33" t="s">
        <v>28</v>
      </c>
      <c r="AL14" s="29"/>
      <c r="AM14" s="29"/>
      <c r="AN14" s="35" t="s">
        <v>30</v>
      </c>
      <c r="AO14" s="29"/>
      <c r="AP14" s="29"/>
      <c r="AQ14" s="27"/>
      <c r="BE14" s="218"/>
      <c r="BS14" s="22" t="s">
        <v>9</v>
      </c>
    </row>
    <row r="15" spans="1:73" ht="6.9" customHeight="1" x14ac:dyDescent="0.3">
      <c r="B15" s="26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218"/>
      <c r="BS15" s="22" t="s">
        <v>6</v>
      </c>
    </row>
    <row r="16" spans="1:73" ht="14.4" customHeight="1" x14ac:dyDescent="0.3">
      <c r="B16" s="26"/>
      <c r="C16" s="29"/>
      <c r="D16" s="33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26</v>
      </c>
      <c r="AL16" s="29"/>
      <c r="AM16" s="29"/>
      <c r="AN16" s="31" t="s">
        <v>5</v>
      </c>
      <c r="AO16" s="29"/>
      <c r="AP16" s="29"/>
      <c r="AQ16" s="27"/>
      <c r="BE16" s="218"/>
      <c r="BS16" s="22" t="s">
        <v>6</v>
      </c>
    </row>
    <row r="17" spans="2:71" ht="18.45" customHeight="1" x14ac:dyDescent="0.3">
      <c r="B17" s="26"/>
      <c r="C17" s="29"/>
      <c r="D17" s="29"/>
      <c r="E17" s="31" t="s">
        <v>32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28</v>
      </c>
      <c r="AL17" s="29"/>
      <c r="AM17" s="29"/>
      <c r="AN17" s="31" t="s">
        <v>5</v>
      </c>
      <c r="AO17" s="29"/>
      <c r="AP17" s="29"/>
      <c r="AQ17" s="27"/>
      <c r="BE17" s="218"/>
      <c r="BS17" s="22" t="s">
        <v>33</v>
      </c>
    </row>
    <row r="18" spans="2:71" ht="6.9" customHeight="1" x14ac:dyDescent="0.3">
      <c r="B18" s="26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218"/>
      <c r="BS18" s="22" t="s">
        <v>34</v>
      </c>
    </row>
    <row r="19" spans="2:71" ht="14.4" customHeight="1" x14ac:dyDescent="0.3">
      <c r="B19" s="26"/>
      <c r="C19" s="29"/>
      <c r="D19" s="33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26</v>
      </c>
      <c r="AL19" s="29"/>
      <c r="AM19" s="29"/>
      <c r="AN19" s="31" t="s">
        <v>5</v>
      </c>
      <c r="AO19" s="29"/>
      <c r="AP19" s="29"/>
      <c r="AQ19" s="27"/>
      <c r="BE19" s="218"/>
      <c r="BS19" s="22" t="s">
        <v>34</v>
      </c>
    </row>
    <row r="20" spans="2:71" ht="18.45" customHeight="1" x14ac:dyDescent="0.3">
      <c r="B20" s="26"/>
      <c r="C20" s="29"/>
      <c r="D20" s="29"/>
      <c r="E20" s="31" t="s">
        <v>36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28</v>
      </c>
      <c r="AL20" s="29"/>
      <c r="AM20" s="29"/>
      <c r="AN20" s="31" t="s">
        <v>5</v>
      </c>
      <c r="AO20" s="29"/>
      <c r="AP20" s="29"/>
      <c r="AQ20" s="27"/>
      <c r="BE20" s="218"/>
    </row>
    <row r="21" spans="2:71" ht="6.9" customHeight="1" x14ac:dyDescent="0.3"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218"/>
    </row>
    <row r="22" spans="2:71" ht="13.2" x14ac:dyDescent="0.3">
      <c r="B22" s="26"/>
      <c r="C22" s="29"/>
      <c r="D22" s="33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218"/>
    </row>
    <row r="23" spans="2:71" ht="16.5" customHeight="1" x14ac:dyDescent="0.3">
      <c r="B23" s="26"/>
      <c r="C23" s="29"/>
      <c r="D23" s="29"/>
      <c r="E23" s="224" t="s">
        <v>5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9"/>
      <c r="AP23" s="29"/>
      <c r="AQ23" s="27"/>
      <c r="BE23" s="218"/>
    </row>
    <row r="24" spans="2:71" ht="6.9" customHeight="1" x14ac:dyDescent="0.3">
      <c r="B24" s="26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218"/>
    </row>
    <row r="25" spans="2:71" ht="6.9" customHeight="1" x14ac:dyDescent="0.3">
      <c r="B25" s="26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  <c r="BE25" s="218"/>
    </row>
    <row r="26" spans="2:71" ht="14.4" customHeight="1" x14ac:dyDescent="0.3">
      <c r="B26" s="26"/>
      <c r="C26" s="29"/>
      <c r="D26" s="37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5">
        <f>ROUND(AG87,2)</f>
        <v>0</v>
      </c>
      <c r="AL26" s="220"/>
      <c r="AM26" s="220"/>
      <c r="AN26" s="220"/>
      <c r="AO26" s="220"/>
      <c r="AP26" s="29"/>
      <c r="AQ26" s="27"/>
      <c r="BE26" s="218"/>
    </row>
    <row r="27" spans="2:71" ht="14.4" customHeight="1" x14ac:dyDescent="0.3">
      <c r="B27" s="26"/>
      <c r="C27" s="29"/>
      <c r="D27" s="37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5">
        <f>ROUND(AG93,2)</f>
        <v>0</v>
      </c>
      <c r="AL27" s="225"/>
      <c r="AM27" s="225"/>
      <c r="AN27" s="225"/>
      <c r="AO27" s="225"/>
      <c r="AP27" s="29"/>
      <c r="AQ27" s="27"/>
      <c r="BE27" s="218"/>
    </row>
    <row r="28" spans="2:71" s="1" customFormat="1" ht="6.9" customHeight="1" x14ac:dyDescent="0.3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18"/>
    </row>
    <row r="29" spans="2:71" s="1" customFormat="1" ht="25.95" customHeight="1" x14ac:dyDescent="0.3">
      <c r="B29" s="38"/>
      <c r="C29" s="39"/>
      <c r="D29" s="41" t="s">
        <v>40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26">
        <f>ROUND(AK26+AK27,2)</f>
        <v>0</v>
      </c>
      <c r="AL29" s="227"/>
      <c r="AM29" s="227"/>
      <c r="AN29" s="227"/>
      <c r="AO29" s="227"/>
      <c r="AP29" s="39"/>
      <c r="AQ29" s="40"/>
      <c r="BE29" s="218"/>
    </row>
    <row r="30" spans="2:71" s="1" customFormat="1" ht="6.9" customHeight="1" x14ac:dyDescent="0.3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18"/>
    </row>
    <row r="31" spans="2:71" s="2" customFormat="1" ht="14.4" customHeight="1" x14ac:dyDescent="0.3">
      <c r="B31" s="43"/>
      <c r="C31" s="44"/>
      <c r="D31" s="45" t="s">
        <v>41</v>
      </c>
      <c r="E31" s="44"/>
      <c r="F31" s="45" t="s">
        <v>42</v>
      </c>
      <c r="G31" s="44"/>
      <c r="H31" s="44"/>
      <c r="I31" s="44"/>
      <c r="J31" s="44"/>
      <c r="K31" s="44"/>
      <c r="L31" s="228">
        <v>0.2</v>
      </c>
      <c r="M31" s="229"/>
      <c r="N31" s="229"/>
      <c r="O31" s="229"/>
      <c r="P31" s="44"/>
      <c r="Q31" s="44"/>
      <c r="R31" s="44"/>
      <c r="S31" s="44"/>
      <c r="T31" s="47" t="s">
        <v>43</v>
      </c>
      <c r="U31" s="44"/>
      <c r="V31" s="44"/>
      <c r="W31" s="230">
        <f>ROUND(AZ87+SUM(CD94:CD98),2)</f>
        <v>0</v>
      </c>
      <c r="X31" s="229"/>
      <c r="Y31" s="229"/>
      <c r="Z31" s="229"/>
      <c r="AA31" s="229"/>
      <c r="AB31" s="229"/>
      <c r="AC31" s="229"/>
      <c r="AD31" s="229"/>
      <c r="AE31" s="229"/>
      <c r="AF31" s="44"/>
      <c r="AG31" s="44"/>
      <c r="AH31" s="44"/>
      <c r="AI31" s="44"/>
      <c r="AJ31" s="44"/>
      <c r="AK31" s="230">
        <f>ROUND(AV87+SUM(BY94:BY98),2)</f>
        <v>0</v>
      </c>
      <c r="AL31" s="229"/>
      <c r="AM31" s="229"/>
      <c r="AN31" s="229"/>
      <c r="AO31" s="229"/>
      <c r="AP31" s="44"/>
      <c r="AQ31" s="48"/>
      <c r="BE31" s="218"/>
    </row>
    <row r="32" spans="2:71" s="2" customFormat="1" ht="14.4" customHeight="1" x14ac:dyDescent="0.3">
      <c r="B32" s="43"/>
      <c r="C32" s="44"/>
      <c r="D32" s="44"/>
      <c r="E32" s="44"/>
      <c r="F32" s="45" t="s">
        <v>44</v>
      </c>
      <c r="G32" s="44"/>
      <c r="H32" s="44"/>
      <c r="I32" s="44"/>
      <c r="J32" s="44"/>
      <c r="K32" s="44"/>
      <c r="L32" s="228">
        <v>0.2</v>
      </c>
      <c r="M32" s="229"/>
      <c r="N32" s="229"/>
      <c r="O32" s="229"/>
      <c r="P32" s="44"/>
      <c r="Q32" s="44"/>
      <c r="R32" s="44"/>
      <c r="S32" s="44"/>
      <c r="T32" s="47" t="s">
        <v>43</v>
      </c>
      <c r="U32" s="44"/>
      <c r="V32" s="44"/>
      <c r="W32" s="230">
        <f>ROUND(BA87+SUM(CE94:CE98),2)</f>
        <v>0</v>
      </c>
      <c r="X32" s="229"/>
      <c r="Y32" s="229"/>
      <c r="Z32" s="229"/>
      <c r="AA32" s="229"/>
      <c r="AB32" s="229"/>
      <c r="AC32" s="229"/>
      <c r="AD32" s="229"/>
      <c r="AE32" s="229"/>
      <c r="AF32" s="44"/>
      <c r="AG32" s="44"/>
      <c r="AH32" s="44"/>
      <c r="AI32" s="44"/>
      <c r="AJ32" s="44"/>
      <c r="AK32" s="230">
        <f>ROUND(AW87+SUM(BZ94:BZ98),2)</f>
        <v>0</v>
      </c>
      <c r="AL32" s="229"/>
      <c r="AM32" s="229"/>
      <c r="AN32" s="229"/>
      <c r="AO32" s="229"/>
      <c r="AP32" s="44"/>
      <c r="AQ32" s="48"/>
      <c r="BE32" s="218"/>
    </row>
    <row r="33" spans="2:57" s="2" customFormat="1" ht="14.4" hidden="1" customHeight="1" x14ac:dyDescent="0.3">
      <c r="B33" s="43"/>
      <c r="C33" s="44"/>
      <c r="D33" s="44"/>
      <c r="E33" s="44"/>
      <c r="F33" s="45" t="s">
        <v>45</v>
      </c>
      <c r="G33" s="44"/>
      <c r="H33" s="44"/>
      <c r="I33" s="44"/>
      <c r="J33" s="44"/>
      <c r="K33" s="44"/>
      <c r="L33" s="228">
        <v>0.2</v>
      </c>
      <c r="M33" s="229"/>
      <c r="N33" s="229"/>
      <c r="O33" s="229"/>
      <c r="P33" s="44"/>
      <c r="Q33" s="44"/>
      <c r="R33" s="44"/>
      <c r="S33" s="44"/>
      <c r="T33" s="47" t="s">
        <v>43</v>
      </c>
      <c r="U33" s="44"/>
      <c r="V33" s="44"/>
      <c r="W33" s="230">
        <f>ROUND(BB87+SUM(CF94:CF98),2)</f>
        <v>0</v>
      </c>
      <c r="X33" s="229"/>
      <c r="Y33" s="229"/>
      <c r="Z33" s="229"/>
      <c r="AA33" s="229"/>
      <c r="AB33" s="229"/>
      <c r="AC33" s="229"/>
      <c r="AD33" s="229"/>
      <c r="AE33" s="229"/>
      <c r="AF33" s="44"/>
      <c r="AG33" s="44"/>
      <c r="AH33" s="44"/>
      <c r="AI33" s="44"/>
      <c r="AJ33" s="44"/>
      <c r="AK33" s="230">
        <v>0</v>
      </c>
      <c r="AL33" s="229"/>
      <c r="AM33" s="229"/>
      <c r="AN33" s="229"/>
      <c r="AO33" s="229"/>
      <c r="AP33" s="44"/>
      <c r="AQ33" s="48"/>
      <c r="BE33" s="218"/>
    </row>
    <row r="34" spans="2:57" s="2" customFormat="1" ht="14.4" hidden="1" customHeight="1" x14ac:dyDescent="0.3">
      <c r="B34" s="43"/>
      <c r="C34" s="44"/>
      <c r="D34" s="44"/>
      <c r="E34" s="44"/>
      <c r="F34" s="45" t="s">
        <v>46</v>
      </c>
      <c r="G34" s="44"/>
      <c r="H34" s="44"/>
      <c r="I34" s="44"/>
      <c r="J34" s="44"/>
      <c r="K34" s="44"/>
      <c r="L34" s="228">
        <v>0.2</v>
      </c>
      <c r="M34" s="229"/>
      <c r="N34" s="229"/>
      <c r="O34" s="229"/>
      <c r="P34" s="44"/>
      <c r="Q34" s="44"/>
      <c r="R34" s="44"/>
      <c r="S34" s="44"/>
      <c r="T34" s="47" t="s">
        <v>43</v>
      </c>
      <c r="U34" s="44"/>
      <c r="V34" s="44"/>
      <c r="W34" s="230">
        <f>ROUND(BC87+SUM(CG94:CG98),2)</f>
        <v>0</v>
      </c>
      <c r="X34" s="229"/>
      <c r="Y34" s="229"/>
      <c r="Z34" s="229"/>
      <c r="AA34" s="229"/>
      <c r="AB34" s="229"/>
      <c r="AC34" s="229"/>
      <c r="AD34" s="229"/>
      <c r="AE34" s="229"/>
      <c r="AF34" s="44"/>
      <c r="AG34" s="44"/>
      <c r="AH34" s="44"/>
      <c r="AI34" s="44"/>
      <c r="AJ34" s="44"/>
      <c r="AK34" s="230">
        <v>0</v>
      </c>
      <c r="AL34" s="229"/>
      <c r="AM34" s="229"/>
      <c r="AN34" s="229"/>
      <c r="AO34" s="229"/>
      <c r="AP34" s="44"/>
      <c r="AQ34" s="48"/>
      <c r="BE34" s="218"/>
    </row>
    <row r="35" spans="2:57" s="2" customFormat="1" ht="14.4" hidden="1" customHeight="1" x14ac:dyDescent="0.3">
      <c r="B35" s="43"/>
      <c r="C35" s="44"/>
      <c r="D35" s="44"/>
      <c r="E35" s="44"/>
      <c r="F35" s="45" t="s">
        <v>47</v>
      </c>
      <c r="G35" s="44"/>
      <c r="H35" s="44"/>
      <c r="I35" s="44"/>
      <c r="J35" s="44"/>
      <c r="K35" s="44"/>
      <c r="L35" s="228">
        <v>0</v>
      </c>
      <c r="M35" s="229"/>
      <c r="N35" s="229"/>
      <c r="O35" s="229"/>
      <c r="P35" s="44"/>
      <c r="Q35" s="44"/>
      <c r="R35" s="44"/>
      <c r="S35" s="44"/>
      <c r="T35" s="47" t="s">
        <v>43</v>
      </c>
      <c r="U35" s="44"/>
      <c r="V35" s="44"/>
      <c r="W35" s="230">
        <f>ROUND(BD87+SUM(CH94:CH98),2)</f>
        <v>0</v>
      </c>
      <c r="X35" s="229"/>
      <c r="Y35" s="229"/>
      <c r="Z35" s="229"/>
      <c r="AA35" s="229"/>
      <c r="AB35" s="229"/>
      <c r="AC35" s="229"/>
      <c r="AD35" s="229"/>
      <c r="AE35" s="229"/>
      <c r="AF35" s="44"/>
      <c r="AG35" s="44"/>
      <c r="AH35" s="44"/>
      <c r="AI35" s="44"/>
      <c r="AJ35" s="44"/>
      <c r="AK35" s="230">
        <v>0</v>
      </c>
      <c r="AL35" s="229"/>
      <c r="AM35" s="229"/>
      <c r="AN35" s="229"/>
      <c r="AO35" s="229"/>
      <c r="AP35" s="44"/>
      <c r="AQ35" s="48"/>
    </row>
    <row r="36" spans="2:57" s="1" customFormat="1" ht="6.9" customHeight="1" x14ac:dyDescent="0.3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5" customHeight="1" x14ac:dyDescent="0.3">
      <c r="B37" s="38"/>
      <c r="C37" s="49"/>
      <c r="D37" s="50" t="s">
        <v>48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49</v>
      </c>
      <c r="U37" s="51"/>
      <c r="V37" s="51"/>
      <c r="W37" s="51"/>
      <c r="X37" s="231" t="s">
        <v>50</v>
      </c>
      <c r="Y37" s="232"/>
      <c r="Z37" s="232"/>
      <c r="AA37" s="232"/>
      <c r="AB37" s="232"/>
      <c r="AC37" s="51"/>
      <c r="AD37" s="51"/>
      <c r="AE37" s="51"/>
      <c r="AF37" s="51"/>
      <c r="AG37" s="51"/>
      <c r="AH37" s="51"/>
      <c r="AI37" s="51"/>
      <c r="AJ37" s="51"/>
      <c r="AK37" s="233">
        <f>SUM(AK29:AK35)</f>
        <v>0</v>
      </c>
      <c r="AL37" s="232"/>
      <c r="AM37" s="232"/>
      <c r="AN37" s="232"/>
      <c r="AO37" s="234"/>
      <c r="AP37" s="49"/>
      <c r="AQ37" s="40"/>
    </row>
    <row r="38" spans="2:57" s="1" customFormat="1" ht="14.4" customHeight="1" x14ac:dyDescent="0.3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2" x14ac:dyDescent="0.3">
      <c r="B39" s="26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 spans="2:57" ht="12" x14ac:dyDescent="0.3">
      <c r="B40" s="26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 spans="2:57" ht="12" x14ac:dyDescent="0.3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 spans="2:57" ht="12" x14ac:dyDescent="0.3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 spans="2:57" ht="12" x14ac:dyDescent="0.3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 spans="2:57" ht="12" x14ac:dyDescent="0.3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 spans="2:57" ht="12" x14ac:dyDescent="0.3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 spans="2:57" ht="12" x14ac:dyDescent="0.3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 spans="2:57" ht="12" x14ac:dyDescent="0.3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 spans="2:57" ht="12" x14ac:dyDescent="0.3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pans="2:43" s="1" customFormat="1" x14ac:dyDescent="0.3">
      <c r="B49" s="38"/>
      <c r="C49" s="39"/>
      <c r="D49" s="53" t="s">
        <v>51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52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2" x14ac:dyDescent="0.3">
      <c r="B50" s="26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7"/>
    </row>
    <row r="51" spans="2:43" ht="12" x14ac:dyDescent="0.3">
      <c r="B51" s="26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7"/>
    </row>
    <row r="52" spans="2:43" ht="12" x14ac:dyDescent="0.3">
      <c r="B52" s="26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7"/>
    </row>
    <row r="53" spans="2:43" ht="12" x14ac:dyDescent="0.3">
      <c r="B53" s="26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7"/>
    </row>
    <row r="54" spans="2:43" ht="12" x14ac:dyDescent="0.3">
      <c r="B54" s="26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7"/>
    </row>
    <row r="55" spans="2:43" ht="12" x14ac:dyDescent="0.3">
      <c r="B55" s="26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7"/>
    </row>
    <row r="56" spans="2:43" ht="12" x14ac:dyDescent="0.3">
      <c r="B56" s="26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7"/>
    </row>
    <row r="57" spans="2:43" ht="12" x14ac:dyDescent="0.3">
      <c r="B57" s="26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7"/>
    </row>
    <row r="58" spans="2:43" s="1" customFormat="1" x14ac:dyDescent="0.3">
      <c r="B58" s="38"/>
      <c r="C58" s="39"/>
      <c r="D58" s="58" t="s">
        <v>53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54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53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54</v>
      </c>
      <c r="AN58" s="59"/>
      <c r="AO58" s="61"/>
      <c r="AP58" s="39"/>
      <c r="AQ58" s="40"/>
    </row>
    <row r="59" spans="2:43" ht="12" x14ac:dyDescent="0.3">
      <c r="B59" s="26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pans="2:43" s="1" customFormat="1" x14ac:dyDescent="0.3">
      <c r="B60" s="38"/>
      <c r="C60" s="39"/>
      <c r="D60" s="53" t="s">
        <v>55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56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2" x14ac:dyDescent="0.3">
      <c r="B61" s="26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7"/>
    </row>
    <row r="62" spans="2:43" ht="12" x14ac:dyDescent="0.3">
      <c r="B62" s="26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7"/>
    </row>
    <row r="63" spans="2:43" ht="12" x14ac:dyDescent="0.3">
      <c r="B63" s="26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7"/>
    </row>
    <row r="64" spans="2:43" ht="12" x14ac:dyDescent="0.3">
      <c r="B64" s="26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7"/>
    </row>
    <row r="65" spans="2:43" ht="12" x14ac:dyDescent="0.3">
      <c r="B65" s="26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7"/>
    </row>
    <row r="66" spans="2:43" ht="12" x14ac:dyDescent="0.3">
      <c r="B66" s="26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7"/>
    </row>
    <row r="67" spans="2:43" ht="12" x14ac:dyDescent="0.3">
      <c r="B67" s="26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7"/>
    </row>
    <row r="68" spans="2:43" ht="12" x14ac:dyDescent="0.3">
      <c r="B68" s="26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7"/>
    </row>
    <row r="69" spans="2:43" s="1" customFormat="1" x14ac:dyDescent="0.3">
      <c r="B69" s="38"/>
      <c r="C69" s="39"/>
      <c r="D69" s="58" t="s">
        <v>53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54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53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54</v>
      </c>
      <c r="AN69" s="59"/>
      <c r="AO69" s="61"/>
      <c r="AP69" s="39"/>
      <c r="AQ69" s="40"/>
    </row>
    <row r="70" spans="2:43" s="1" customFormat="1" ht="6.9" customHeight="1" x14ac:dyDescent="0.3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" customHeight="1" x14ac:dyDescent="0.3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" customHeight="1" x14ac:dyDescent="0.3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" customHeight="1" x14ac:dyDescent="0.3">
      <c r="B76" s="38"/>
      <c r="C76" s="215" t="s">
        <v>57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40"/>
    </row>
    <row r="77" spans="2:43" s="3" customFormat="1" ht="14.4" customHeight="1" x14ac:dyDescent="0.3">
      <c r="B77" s="68"/>
      <c r="C77" s="33" t="s">
        <v>14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090-07-18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" customHeight="1" x14ac:dyDescent="0.3">
      <c r="B78" s="71"/>
      <c r="C78" s="72" t="s">
        <v>17</v>
      </c>
      <c r="D78" s="73"/>
      <c r="E78" s="73"/>
      <c r="F78" s="73"/>
      <c r="G78" s="73"/>
      <c r="H78" s="73"/>
      <c r="I78" s="73"/>
      <c r="J78" s="73"/>
      <c r="K78" s="73"/>
      <c r="L78" s="235" t="str">
        <f>K6</f>
        <v>Centrum včasnej intervencie - rekonštr.bytu v bývalom objekte ZŠ Trnava</v>
      </c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73"/>
      <c r="AQ78" s="74"/>
    </row>
    <row r="79" spans="2:43" s="1" customFormat="1" ht="6.9" customHeight="1" x14ac:dyDescent="0.3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3.2" x14ac:dyDescent="0.3">
      <c r="B80" s="38"/>
      <c r="C80" s="33" t="s">
        <v>21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Mozartova č.10 Trnava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23</v>
      </c>
      <c r="AJ80" s="39"/>
      <c r="AK80" s="39"/>
      <c r="AL80" s="39"/>
      <c r="AM80" s="76" t="str">
        <f>IF(AN8= "","",AN8)</f>
        <v>13. 7. 2018</v>
      </c>
      <c r="AN80" s="39"/>
      <c r="AO80" s="39"/>
      <c r="AP80" s="39"/>
      <c r="AQ80" s="40"/>
    </row>
    <row r="81" spans="1:89" s="1" customFormat="1" ht="6.9" customHeight="1" x14ac:dyDescent="0.3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3.2" x14ac:dyDescent="0.3">
      <c r="B82" s="38"/>
      <c r="C82" s="33" t="s">
        <v>25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Mesto Trnava,Hlavná1, 917 01 Trnava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31</v>
      </c>
      <c r="AJ82" s="39"/>
      <c r="AK82" s="39"/>
      <c r="AL82" s="39"/>
      <c r="AM82" s="237" t="str">
        <f>IF(E17="","",E17)</f>
        <v>Ing. Miriam Suchomelová</v>
      </c>
      <c r="AN82" s="237"/>
      <c r="AO82" s="237"/>
      <c r="AP82" s="237"/>
      <c r="AQ82" s="40"/>
      <c r="AS82" s="238" t="s">
        <v>58</v>
      </c>
      <c r="AT82" s="239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89" s="1" customFormat="1" ht="13.2" x14ac:dyDescent="0.3">
      <c r="B83" s="38"/>
      <c r="C83" s="33" t="s">
        <v>29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35</v>
      </c>
      <c r="AJ83" s="39"/>
      <c r="AK83" s="39"/>
      <c r="AL83" s="39"/>
      <c r="AM83" s="237" t="str">
        <f>IF(E20="","",E20)</f>
        <v>Hulmanová Jana</v>
      </c>
      <c r="AN83" s="237"/>
      <c r="AO83" s="237"/>
      <c r="AP83" s="237"/>
      <c r="AQ83" s="40"/>
      <c r="AS83" s="240"/>
      <c r="AT83" s="241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89" s="1" customFormat="1" ht="10.8" customHeight="1" x14ac:dyDescent="0.3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40"/>
      <c r="AT84" s="241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89" s="1" customFormat="1" ht="29.25" customHeight="1" x14ac:dyDescent="0.3">
      <c r="B85" s="38"/>
      <c r="C85" s="242" t="s">
        <v>59</v>
      </c>
      <c r="D85" s="243"/>
      <c r="E85" s="243"/>
      <c r="F85" s="243"/>
      <c r="G85" s="243"/>
      <c r="H85" s="78"/>
      <c r="I85" s="244" t="s">
        <v>60</v>
      </c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4" t="s">
        <v>61</v>
      </c>
      <c r="AH85" s="243"/>
      <c r="AI85" s="243"/>
      <c r="AJ85" s="243"/>
      <c r="AK85" s="243"/>
      <c r="AL85" s="243"/>
      <c r="AM85" s="243"/>
      <c r="AN85" s="244" t="s">
        <v>62</v>
      </c>
      <c r="AO85" s="243"/>
      <c r="AP85" s="245"/>
      <c r="AQ85" s="40"/>
      <c r="AS85" s="79" t="s">
        <v>63</v>
      </c>
      <c r="AT85" s="80" t="s">
        <v>64</v>
      </c>
      <c r="AU85" s="80" t="s">
        <v>65</v>
      </c>
      <c r="AV85" s="80" t="s">
        <v>66</v>
      </c>
      <c r="AW85" s="80" t="s">
        <v>67</v>
      </c>
      <c r="AX85" s="80" t="s">
        <v>68</v>
      </c>
      <c r="AY85" s="80" t="s">
        <v>69</v>
      </c>
      <c r="AZ85" s="80" t="s">
        <v>70</v>
      </c>
      <c r="BA85" s="80" t="s">
        <v>71</v>
      </c>
      <c r="BB85" s="80" t="s">
        <v>72</v>
      </c>
      <c r="BC85" s="80" t="s">
        <v>73</v>
      </c>
      <c r="BD85" s="81" t="s">
        <v>74</v>
      </c>
    </row>
    <row r="86" spans="1:89" s="1" customFormat="1" ht="10.8" customHeight="1" x14ac:dyDescent="0.3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" customHeight="1" x14ac:dyDescent="0.3">
      <c r="B87" s="71"/>
      <c r="C87" s="83" t="s">
        <v>75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53">
        <f>ROUND(SUM(AG88:AG91),2)</f>
        <v>0</v>
      </c>
      <c r="AH87" s="253"/>
      <c r="AI87" s="253"/>
      <c r="AJ87" s="253"/>
      <c r="AK87" s="253"/>
      <c r="AL87" s="253"/>
      <c r="AM87" s="253"/>
      <c r="AN87" s="254">
        <f>SUM(AG87,AT87)</f>
        <v>0</v>
      </c>
      <c r="AO87" s="254"/>
      <c r="AP87" s="254"/>
      <c r="AQ87" s="74"/>
      <c r="AS87" s="85">
        <f>ROUND(SUM(AS88:AS91),2)</f>
        <v>0</v>
      </c>
      <c r="AT87" s="86">
        <f>ROUND(SUM(AV87:AW87),2)</f>
        <v>0</v>
      </c>
      <c r="AU87" s="87">
        <f>ROUND(SUM(AU88:AU91),5)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ROUND(SUM(AZ88:AZ91),2)</f>
        <v>0</v>
      </c>
      <c r="BA87" s="86">
        <f>ROUND(SUM(BA88:BA91),2)</f>
        <v>0</v>
      </c>
      <c r="BB87" s="86">
        <f>ROUND(SUM(BB88:BB91),2)</f>
        <v>0</v>
      </c>
      <c r="BC87" s="86">
        <f>ROUND(SUM(BC88:BC91),2)</f>
        <v>0</v>
      </c>
      <c r="BD87" s="88">
        <f>ROUND(SUM(BD88:BD91),2)</f>
        <v>0</v>
      </c>
      <c r="BS87" s="89" t="s">
        <v>76</v>
      </c>
      <c r="BT87" s="89" t="s">
        <v>77</v>
      </c>
      <c r="BU87" s="90" t="s">
        <v>78</v>
      </c>
      <c r="BV87" s="89" t="s">
        <v>79</v>
      </c>
      <c r="BW87" s="89" t="s">
        <v>80</v>
      </c>
      <c r="BX87" s="89" t="s">
        <v>81</v>
      </c>
    </row>
    <row r="88" spans="1:89" s="5" customFormat="1" ht="16.5" customHeight="1" x14ac:dyDescent="0.3">
      <c r="A88" s="91" t="s">
        <v>82</v>
      </c>
      <c r="B88" s="92"/>
      <c r="C88" s="93"/>
      <c r="D88" s="248" t="s">
        <v>83</v>
      </c>
      <c r="E88" s="248"/>
      <c r="F88" s="248"/>
      <c r="G88" s="248"/>
      <c r="H88" s="248"/>
      <c r="I88" s="94"/>
      <c r="J88" s="248" t="s">
        <v>84</v>
      </c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  <c r="V88" s="248"/>
      <c r="W88" s="248"/>
      <c r="X88" s="248"/>
      <c r="Y88" s="248"/>
      <c r="Z88" s="248"/>
      <c r="AA88" s="248"/>
      <c r="AB88" s="248"/>
      <c r="AC88" s="248"/>
      <c r="AD88" s="248"/>
      <c r="AE88" s="248"/>
      <c r="AF88" s="248"/>
      <c r="AG88" s="246">
        <f>'1 - Búracie práce'!M30</f>
        <v>0</v>
      </c>
      <c r="AH88" s="247"/>
      <c r="AI88" s="247"/>
      <c r="AJ88" s="247"/>
      <c r="AK88" s="247"/>
      <c r="AL88" s="247"/>
      <c r="AM88" s="247"/>
      <c r="AN88" s="246">
        <f>SUM(AG88,AT88)</f>
        <v>0</v>
      </c>
      <c r="AO88" s="247"/>
      <c r="AP88" s="247"/>
      <c r="AQ88" s="95"/>
      <c r="AS88" s="96">
        <f>'1 - Búracie práce'!M28</f>
        <v>0</v>
      </c>
      <c r="AT88" s="97">
        <f>ROUND(SUM(AV88:AW88),2)</f>
        <v>0</v>
      </c>
      <c r="AU88" s="98">
        <f>'1 - Búracie práce'!W128</f>
        <v>0</v>
      </c>
      <c r="AV88" s="97">
        <f>'1 - Búracie práce'!M32</f>
        <v>0</v>
      </c>
      <c r="AW88" s="97">
        <f>'1 - Búracie práce'!M33</f>
        <v>0</v>
      </c>
      <c r="AX88" s="97">
        <f>'1 - Búracie práce'!M34</f>
        <v>0</v>
      </c>
      <c r="AY88" s="97">
        <f>'1 - Búracie práce'!M35</f>
        <v>0</v>
      </c>
      <c r="AZ88" s="97">
        <f>'1 - Búracie práce'!H32</f>
        <v>0</v>
      </c>
      <c r="BA88" s="97">
        <f>'1 - Búracie práce'!H33</f>
        <v>0</v>
      </c>
      <c r="BB88" s="97">
        <f>'1 - Búracie práce'!H34</f>
        <v>0</v>
      </c>
      <c r="BC88" s="97">
        <f>'1 - Búracie práce'!H35</f>
        <v>0</v>
      </c>
      <c r="BD88" s="99">
        <f>'1 - Búracie práce'!H36</f>
        <v>0</v>
      </c>
      <c r="BT88" s="100" t="s">
        <v>83</v>
      </c>
      <c r="BV88" s="100" t="s">
        <v>79</v>
      </c>
      <c r="BW88" s="100" t="s">
        <v>85</v>
      </c>
      <c r="BX88" s="100" t="s">
        <v>80</v>
      </c>
    </row>
    <row r="89" spans="1:89" s="5" customFormat="1" ht="16.5" customHeight="1" x14ac:dyDescent="0.3">
      <c r="A89" s="91" t="s">
        <v>82</v>
      </c>
      <c r="B89" s="92"/>
      <c r="C89" s="93"/>
      <c r="D89" s="248" t="s">
        <v>86</v>
      </c>
      <c r="E89" s="248"/>
      <c r="F89" s="248"/>
      <c r="G89" s="248"/>
      <c r="H89" s="248"/>
      <c r="I89" s="94"/>
      <c r="J89" s="248" t="s">
        <v>87</v>
      </c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  <c r="V89" s="248"/>
      <c r="W89" s="248"/>
      <c r="X89" s="248"/>
      <c r="Y89" s="248"/>
      <c r="Z89" s="248"/>
      <c r="AA89" s="248"/>
      <c r="AB89" s="248"/>
      <c r="AC89" s="248"/>
      <c r="AD89" s="248"/>
      <c r="AE89" s="248"/>
      <c r="AF89" s="248"/>
      <c r="AG89" s="246">
        <f>'2 - Stavebno - montážne p...'!M30</f>
        <v>0</v>
      </c>
      <c r="AH89" s="247"/>
      <c r="AI89" s="247"/>
      <c r="AJ89" s="247"/>
      <c r="AK89" s="247"/>
      <c r="AL89" s="247"/>
      <c r="AM89" s="247"/>
      <c r="AN89" s="246">
        <f>SUM(AG89,AT89)</f>
        <v>0</v>
      </c>
      <c r="AO89" s="247"/>
      <c r="AP89" s="247"/>
      <c r="AQ89" s="95"/>
      <c r="AS89" s="96">
        <f>'2 - Stavebno - montážne p...'!M28</f>
        <v>0</v>
      </c>
      <c r="AT89" s="97">
        <f>ROUND(SUM(AV89:AW89),2)</f>
        <v>0</v>
      </c>
      <c r="AU89" s="98">
        <f>'2 - Stavebno - montážne p...'!W138</f>
        <v>0</v>
      </c>
      <c r="AV89" s="97">
        <f>'2 - Stavebno - montážne p...'!M32</f>
        <v>0</v>
      </c>
      <c r="AW89" s="97">
        <f>'2 - Stavebno - montážne p...'!M33</f>
        <v>0</v>
      </c>
      <c r="AX89" s="97">
        <f>'2 - Stavebno - montážne p...'!M34</f>
        <v>0</v>
      </c>
      <c r="AY89" s="97">
        <f>'2 - Stavebno - montážne p...'!M35</f>
        <v>0</v>
      </c>
      <c r="AZ89" s="97">
        <f>'2 - Stavebno - montážne p...'!H32</f>
        <v>0</v>
      </c>
      <c r="BA89" s="97">
        <f>'2 - Stavebno - montážne p...'!H33</f>
        <v>0</v>
      </c>
      <c r="BB89" s="97">
        <f>'2 - Stavebno - montážne p...'!H34</f>
        <v>0</v>
      </c>
      <c r="BC89" s="97">
        <f>'2 - Stavebno - montážne p...'!H35</f>
        <v>0</v>
      </c>
      <c r="BD89" s="99">
        <f>'2 - Stavebno - montážne p...'!H36</f>
        <v>0</v>
      </c>
      <c r="BT89" s="100" t="s">
        <v>83</v>
      </c>
      <c r="BV89" s="100" t="s">
        <v>79</v>
      </c>
      <c r="BW89" s="100" t="s">
        <v>88</v>
      </c>
      <c r="BX89" s="100" t="s">
        <v>80</v>
      </c>
    </row>
    <row r="90" spans="1:89" s="5" customFormat="1" ht="16.5" customHeight="1" x14ac:dyDescent="0.3">
      <c r="A90" s="91" t="s">
        <v>82</v>
      </c>
      <c r="B90" s="92"/>
      <c r="C90" s="93"/>
      <c r="D90" s="248" t="s">
        <v>89</v>
      </c>
      <c r="E90" s="248"/>
      <c r="F90" s="248"/>
      <c r="G90" s="248"/>
      <c r="H90" s="248"/>
      <c r="I90" s="94"/>
      <c r="J90" s="248" t="s">
        <v>90</v>
      </c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  <c r="AA90" s="248"/>
      <c r="AB90" s="248"/>
      <c r="AC90" s="248"/>
      <c r="AD90" s="248"/>
      <c r="AE90" s="248"/>
      <c r="AF90" s="248"/>
      <c r="AG90" s="246">
        <f>'3 - Zdravotechnické inšta...'!M30</f>
        <v>0</v>
      </c>
      <c r="AH90" s="247"/>
      <c r="AI90" s="247"/>
      <c r="AJ90" s="247"/>
      <c r="AK90" s="247"/>
      <c r="AL90" s="247"/>
      <c r="AM90" s="247"/>
      <c r="AN90" s="246">
        <f>SUM(AG90,AT90)</f>
        <v>0</v>
      </c>
      <c r="AO90" s="247"/>
      <c r="AP90" s="247"/>
      <c r="AQ90" s="95"/>
      <c r="AS90" s="96">
        <f>'3 - Zdravotechnické inšta...'!M28</f>
        <v>0</v>
      </c>
      <c r="AT90" s="97">
        <f>ROUND(SUM(AV90:AW90),2)</f>
        <v>0</v>
      </c>
      <c r="AU90" s="98">
        <f>'3 - Zdravotechnické inšta...'!W118</f>
        <v>0</v>
      </c>
      <c r="AV90" s="97">
        <f>'3 - Zdravotechnické inšta...'!M32</f>
        <v>0</v>
      </c>
      <c r="AW90" s="97">
        <f>'3 - Zdravotechnické inšta...'!M33</f>
        <v>0</v>
      </c>
      <c r="AX90" s="97">
        <f>'3 - Zdravotechnické inšta...'!M34</f>
        <v>0</v>
      </c>
      <c r="AY90" s="97">
        <f>'3 - Zdravotechnické inšta...'!M35</f>
        <v>0</v>
      </c>
      <c r="AZ90" s="97">
        <f>'3 - Zdravotechnické inšta...'!H32</f>
        <v>0</v>
      </c>
      <c r="BA90" s="97">
        <f>'3 - Zdravotechnické inšta...'!H33</f>
        <v>0</v>
      </c>
      <c r="BB90" s="97">
        <f>'3 - Zdravotechnické inšta...'!H34</f>
        <v>0</v>
      </c>
      <c r="BC90" s="97">
        <f>'3 - Zdravotechnické inšta...'!H35</f>
        <v>0</v>
      </c>
      <c r="BD90" s="99">
        <f>'3 - Zdravotechnické inšta...'!H36</f>
        <v>0</v>
      </c>
      <c r="BT90" s="100" t="s">
        <v>83</v>
      </c>
      <c r="BV90" s="100" t="s">
        <v>79</v>
      </c>
      <c r="BW90" s="100" t="s">
        <v>91</v>
      </c>
      <c r="BX90" s="100" t="s">
        <v>80</v>
      </c>
    </row>
    <row r="91" spans="1:89" s="5" customFormat="1" ht="16.5" customHeight="1" x14ac:dyDescent="0.3">
      <c r="A91" s="91" t="s">
        <v>82</v>
      </c>
      <c r="B91" s="92"/>
      <c r="C91" s="93"/>
      <c r="D91" s="248" t="s">
        <v>92</v>
      </c>
      <c r="E91" s="248"/>
      <c r="F91" s="248"/>
      <c r="G91" s="248"/>
      <c r="H91" s="248"/>
      <c r="I91" s="94"/>
      <c r="J91" s="248" t="s">
        <v>93</v>
      </c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V91" s="248"/>
      <c r="W91" s="248"/>
      <c r="X91" s="248"/>
      <c r="Y91" s="248"/>
      <c r="Z91" s="248"/>
      <c r="AA91" s="248"/>
      <c r="AB91" s="248"/>
      <c r="AC91" s="248"/>
      <c r="AD91" s="248"/>
      <c r="AE91" s="248"/>
      <c r="AF91" s="248"/>
      <c r="AG91" s="246">
        <f>'4 - Elektroinštalácia'!M30</f>
        <v>0</v>
      </c>
      <c r="AH91" s="247"/>
      <c r="AI91" s="247"/>
      <c r="AJ91" s="247"/>
      <c r="AK91" s="247"/>
      <c r="AL91" s="247"/>
      <c r="AM91" s="247"/>
      <c r="AN91" s="246">
        <f>SUM(AG91,AT91)</f>
        <v>0</v>
      </c>
      <c r="AO91" s="247"/>
      <c r="AP91" s="247"/>
      <c r="AQ91" s="95"/>
      <c r="AS91" s="101">
        <f>'4 - Elektroinštalácia'!M28</f>
        <v>0</v>
      </c>
      <c r="AT91" s="102">
        <f>ROUND(SUM(AV91:AW91),2)</f>
        <v>0</v>
      </c>
      <c r="AU91" s="103">
        <f>'4 - Elektroinštalácia'!W118</f>
        <v>0</v>
      </c>
      <c r="AV91" s="102">
        <f>'4 - Elektroinštalácia'!M32</f>
        <v>0</v>
      </c>
      <c r="AW91" s="102">
        <f>'4 - Elektroinštalácia'!M33</f>
        <v>0</v>
      </c>
      <c r="AX91" s="102">
        <f>'4 - Elektroinštalácia'!M34</f>
        <v>0</v>
      </c>
      <c r="AY91" s="102">
        <f>'4 - Elektroinštalácia'!M35</f>
        <v>0</v>
      </c>
      <c r="AZ91" s="102">
        <f>'4 - Elektroinštalácia'!H32</f>
        <v>0</v>
      </c>
      <c r="BA91" s="102">
        <f>'4 - Elektroinštalácia'!H33</f>
        <v>0</v>
      </c>
      <c r="BB91" s="102">
        <f>'4 - Elektroinštalácia'!H34</f>
        <v>0</v>
      </c>
      <c r="BC91" s="102">
        <f>'4 - Elektroinštalácia'!H35</f>
        <v>0</v>
      </c>
      <c r="BD91" s="104">
        <f>'4 - Elektroinštalácia'!H36</f>
        <v>0</v>
      </c>
      <c r="BT91" s="100" t="s">
        <v>83</v>
      </c>
      <c r="BV91" s="100" t="s">
        <v>79</v>
      </c>
      <c r="BW91" s="100" t="s">
        <v>94</v>
      </c>
      <c r="BX91" s="100" t="s">
        <v>80</v>
      </c>
    </row>
    <row r="92" spans="1:89" ht="12" x14ac:dyDescent="0.3">
      <c r="B92" s="26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7"/>
    </row>
    <row r="93" spans="1:89" s="1" customFormat="1" ht="30" customHeight="1" x14ac:dyDescent="0.3">
      <c r="B93" s="38"/>
      <c r="C93" s="83" t="s">
        <v>95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254">
        <f>ROUND(SUM(AG94:AG97),2)</f>
        <v>0</v>
      </c>
      <c r="AH93" s="254"/>
      <c r="AI93" s="254"/>
      <c r="AJ93" s="254"/>
      <c r="AK93" s="254"/>
      <c r="AL93" s="254"/>
      <c r="AM93" s="254"/>
      <c r="AN93" s="254">
        <f>ROUND(SUM(AN94:AN97),2)</f>
        <v>0</v>
      </c>
      <c r="AO93" s="254"/>
      <c r="AP93" s="254"/>
      <c r="AQ93" s="40"/>
      <c r="AS93" s="79" t="s">
        <v>96</v>
      </c>
      <c r="AT93" s="80" t="s">
        <v>97</v>
      </c>
      <c r="AU93" s="80" t="s">
        <v>41</v>
      </c>
      <c r="AV93" s="81" t="s">
        <v>64</v>
      </c>
    </row>
    <row r="94" spans="1:89" s="1" customFormat="1" ht="19.95" customHeight="1" x14ac:dyDescent="0.3">
      <c r="B94" s="38"/>
      <c r="C94" s="39"/>
      <c r="D94" s="105" t="s">
        <v>98</v>
      </c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249">
        <f>ROUND(AG87*AS94,2)</f>
        <v>0</v>
      </c>
      <c r="AH94" s="250"/>
      <c r="AI94" s="250"/>
      <c r="AJ94" s="250"/>
      <c r="AK94" s="250"/>
      <c r="AL94" s="250"/>
      <c r="AM94" s="250"/>
      <c r="AN94" s="250">
        <f>ROUND(AG94+AV94,2)</f>
        <v>0</v>
      </c>
      <c r="AO94" s="250"/>
      <c r="AP94" s="250"/>
      <c r="AQ94" s="40"/>
      <c r="AS94" s="106">
        <v>0</v>
      </c>
      <c r="AT94" s="107" t="s">
        <v>99</v>
      </c>
      <c r="AU94" s="107" t="s">
        <v>42</v>
      </c>
      <c r="AV94" s="108">
        <f>ROUND(IF(AU94="základná",AG94*L31,IF(AU94="znížená",AG94*L32,0)),2)</f>
        <v>0</v>
      </c>
      <c r="BV94" s="22" t="s">
        <v>100</v>
      </c>
      <c r="BY94" s="109">
        <f>IF(AU94="základná",AV94,0)</f>
        <v>0</v>
      </c>
      <c r="BZ94" s="109">
        <f>IF(AU94="znížená",AV94,0)</f>
        <v>0</v>
      </c>
      <c r="CA94" s="109">
        <v>0</v>
      </c>
      <c r="CB94" s="109">
        <v>0</v>
      </c>
      <c r="CC94" s="109">
        <v>0</v>
      </c>
      <c r="CD94" s="109">
        <f>IF(AU94="základná",AG94,0)</f>
        <v>0</v>
      </c>
      <c r="CE94" s="109">
        <f>IF(AU94="znížená",AG94,0)</f>
        <v>0</v>
      </c>
      <c r="CF94" s="109">
        <f>IF(AU94="zákl. prenesená",AG94,0)</f>
        <v>0</v>
      </c>
      <c r="CG94" s="109">
        <f>IF(AU94="zníž. prenesená",AG94,0)</f>
        <v>0</v>
      </c>
      <c r="CH94" s="109">
        <f>IF(AU94="nulová",AG94,0)</f>
        <v>0</v>
      </c>
      <c r="CI94" s="22">
        <f>IF(AU94="základná",1,IF(AU94="znížená",2,IF(AU94="zákl. prenesená",4,IF(AU94="zníž. prenesená",5,3))))</f>
        <v>1</v>
      </c>
      <c r="CJ94" s="22">
        <f>IF(AT94="stavebná časť",1,IF(8894="investičná časť",2,3))</f>
        <v>1</v>
      </c>
      <c r="CK94" s="22" t="str">
        <f>IF(D94="Vyplň vlastné","","x")</f>
        <v>x</v>
      </c>
    </row>
    <row r="95" spans="1:89" s="1" customFormat="1" ht="19.95" customHeight="1" x14ac:dyDescent="0.3">
      <c r="B95" s="38"/>
      <c r="C95" s="39"/>
      <c r="D95" s="251" t="s">
        <v>101</v>
      </c>
      <c r="E95" s="252"/>
      <c r="F95" s="252"/>
      <c r="G95" s="252"/>
      <c r="H95" s="252"/>
      <c r="I95" s="252"/>
      <c r="J95" s="252"/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39"/>
      <c r="AD95" s="39"/>
      <c r="AE95" s="39"/>
      <c r="AF95" s="39"/>
      <c r="AG95" s="249">
        <f>AG87*AS95</f>
        <v>0</v>
      </c>
      <c r="AH95" s="250"/>
      <c r="AI95" s="250"/>
      <c r="AJ95" s="250"/>
      <c r="AK95" s="250"/>
      <c r="AL95" s="250"/>
      <c r="AM95" s="250"/>
      <c r="AN95" s="250">
        <f>AG95+AV95</f>
        <v>0</v>
      </c>
      <c r="AO95" s="250"/>
      <c r="AP95" s="250"/>
      <c r="AQ95" s="40"/>
      <c r="AS95" s="110">
        <v>0</v>
      </c>
      <c r="AT95" s="111" t="s">
        <v>99</v>
      </c>
      <c r="AU95" s="111" t="s">
        <v>42</v>
      </c>
      <c r="AV95" s="112">
        <f>ROUND(IF(AU95="nulová",0,IF(OR(AU95="základná",AU95="zákl. prenesená"),AG95*L31,AG95*L32)),2)</f>
        <v>0</v>
      </c>
      <c r="BV95" s="22" t="s">
        <v>102</v>
      </c>
      <c r="BY95" s="109">
        <f>IF(AU95="základná",AV95,0)</f>
        <v>0</v>
      </c>
      <c r="BZ95" s="109">
        <f>IF(AU95="znížená",AV95,0)</f>
        <v>0</v>
      </c>
      <c r="CA95" s="109">
        <f>IF(AU95="zákl. prenesená",AV95,0)</f>
        <v>0</v>
      </c>
      <c r="CB95" s="109">
        <f>IF(AU95="zníž. prenesená",AV95,0)</f>
        <v>0</v>
      </c>
      <c r="CC95" s="109">
        <f>IF(AU95="nulová",AV95,0)</f>
        <v>0</v>
      </c>
      <c r="CD95" s="109">
        <f>IF(AU95="základná",AG95,0)</f>
        <v>0</v>
      </c>
      <c r="CE95" s="109">
        <f>IF(AU95="znížená",AG95,0)</f>
        <v>0</v>
      </c>
      <c r="CF95" s="109">
        <f>IF(AU95="zákl. prenesená",AG95,0)</f>
        <v>0</v>
      </c>
      <c r="CG95" s="109">
        <f>IF(AU95="zníž. prenesená",AG95,0)</f>
        <v>0</v>
      </c>
      <c r="CH95" s="109">
        <f>IF(AU95="nulová",AG95,0)</f>
        <v>0</v>
      </c>
      <c r="CI95" s="22">
        <f>IF(AU95="základná",1,IF(AU95="znížená",2,IF(AU95="zákl. prenesená",4,IF(AU95="zníž. prenesená",5,3))))</f>
        <v>1</v>
      </c>
      <c r="CJ95" s="22">
        <f>IF(AT95="stavebná časť",1,IF(8895="investičná časť",2,3))</f>
        <v>1</v>
      </c>
      <c r="CK95" s="22" t="str">
        <f>IF(D95="Vyplň vlastné","","x")</f>
        <v/>
      </c>
    </row>
    <row r="96" spans="1:89" s="1" customFormat="1" ht="19.95" customHeight="1" x14ac:dyDescent="0.3">
      <c r="B96" s="38"/>
      <c r="C96" s="39"/>
      <c r="D96" s="251" t="s">
        <v>101</v>
      </c>
      <c r="E96" s="252"/>
      <c r="F96" s="252"/>
      <c r="G96" s="252"/>
      <c r="H96" s="252"/>
      <c r="I96" s="252"/>
      <c r="J96" s="252"/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39"/>
      <c r="AD96" s="39"/>
      <c r="AE96" s="39"/>
      <c r="AF96" s="39"/>
      <c r="AG96" s="249">
        <f>AG87*AS96</f>
        <v>0</v>
      </c>
      <c r="AH96" s="250"/>
      <c r="AI96" s="250"/>
      <c r="AJ96" s="250"/>
      <c r="AK96" s="250"/>
      <c r="AL96" s="250"/>
      <c r="AM96" s="250"/>
      <c r="AN96" s="250">
        <f>AG96+AV96</f>
        <v>0</v>
      </c>
      <c r="AO96" s="250"/>
      <c r="AP96" s="250"/>
      <c r="AQ96" s="40"/>
      <c r="AS96" s="110">
        <v>0</v>
      </c>
      <c r="AT96" s="111" t="s">
        <v>99</v>
      </c>
      <c r="AU96" s="111" t="s">
        <v>42</v>
      </c>
      <c r="AV96" s="112">
        <f>ROUND(IF(AU96="nulová",0,IF(OR(AU96="základná",AU96="zákl. prenesená"),AG96*L31,AG96*L32)),2)</f>
        <v>0</v>
      </c>
      <c r="BV96" s="22" t="s">
        <v>102</v>
      </c>
      <c r="BY96" s="109">
        <f>IF(AU96="základná",AV96,0)</f>
        <v>0</v>
      </c>
      <c r="BZ96" s="109">
        <f>IF(AU96="znížená",AV96,0)</f>
        <v>0</v>
      </c>
      <c r="CA96" s="109">
        <f>IF(AU96="zákl. prenesená",AV96,0)</f>
        <v>0</v>
      </c>
      <c r="CB96" s="109">
        <f>IF(AU96="zníž. prenesená",AV96,0)</f>
        <v>0</v>
      </c>
      <c r="CC96" s="109">
        <f>IF(AU96="nulová",AV96,0)</f>
        <v>0</v>
      </c>
      <c r="CD96" s="109">
        <f>IF(AU96="základná",AG96,0)</f>
        <v>0</v>
      </c>
      <c r="CE96" s="109">
        <f>IF(AU96="znížená",AG96,0)</f>
        <v>0</v>
      </c>
      <c r="CF96" s="109">
        <f>IF(AU96="zákl. prenesená",AG96,0)</f>
        <v>0</v>
      </c>
      <c r="CG96" s="109">
        <f>IF(AU96="zníž. prenesená",AG96,0)</f>
        <v>0</v>
      </c>
      <c r="CH96" s="109">
        <f>IF(AU96="nulová",AG96,0)</f>
        <v>0</v>
      </c>
      <c r="CI96" s="22">
        <f>IF(AU96="základná",1,IF(AU96="znížená",2,IF(AU96="zákl. prenesená",4,IF(AU96="zníž. prenesená",5,3))))</f>
        <v>1</v>
      </c>
      <c r="CJ96" s="22">
        <f>IF(AT96="stavebná časť",1,IF(8896="investičná časť",2,3))</f>
        <v>1</v>
      </c>
      <c r="CK96" s="22" t="str">
        <f>IF(D96="Vyplň vlastné","","x")</f>
        <v/>
      </c>
    </row>
    <row r="97" spans="2:89" s="1" customFormat="1" ht="19.95" customHeight="1" x14ac:dyDescent="0.3">
      <c r="B97" s="38"/>
      <c r="C97" s="39"/>
      <c r="D97" s="251" t="s">
        <v>101</v>
      </c>
      <c r="E97" s="252"/>
      <c r="F97" s="252"/>
      <c r="G97" s="252"/>
      <c r="H97" s="252"/>
      <c r="I97" s="252"/>
      <c r="J97" s="252"/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39"/>
      <c r="AD97" s="39"/>
      <c r="AE97" s="39"/>
      <c r="AF97" s="39"/>
      <c r="AG97" s="249">
        <f>AG87*AS97</f>
        <v>0</v>
      </c>
      <c r="AH97" s="250"/>
      <c r="AI97" s="250"/>
      <c r="AJ97" s="250"/>
      <c r="AK97" s="250"/>
      <c r="AL97" s="250"/>
      <c r="AM97" s="250"/>
      <c r="AN97" s="250">
        <f>AG97+AV97</f>
        <v>0</v>
      </c>
      <c r="AO97" s="250"/>
      <c r="AP97" s="250"/>
      <c r="AQ97" s="40"/>
      <c r="AS97" s="113">
        <v>0</v>
      </c>
      <c r="AT97" s="114" t="s">
        <v>99</v>
      </c>
      <c r="AU97" s="114" t="s">
        <v>42</v>
      </c>
      <c r="AV97" s="115">
        <f>ROUND(IF(AU97="nulová",0,IF(OR(AU97="základná",AU97="zákl. prenesená"),AG97*L31,AG97*L32)),2)</f>
        <v>0</v>
      </c>
      <c r="BV97" s="22" t="s">
        <v>102</v>
      </c>
      <c r="BY97" s="109">
        <f>IF(AU97="základná",AV97,0)</f>
        <v>0</v>
      </c>
      <c r="BZ97" s="109">
        <f>IF(AU97="znížená",AV97,0)</f>
        <v>0</v>
      </c>
      <c r="CA97" s="109">
        <f>IF(AU97="zákl. prenesená",AV97,0)</f>
        <v>0</v>
      </c>
      <c r="CB97" s="109">
        <f>IF(AU97="zníž. prenesená",AV97,0)</f>
        <v>0</v>
      </c>
      <c r="CC97" s="109">
        <f>IF(AU97="nulová",AV97,0)</f>
        <v>0</v>
      </c>
      <c r="CD97" s="109">
        <f>IF(AU97="základná",AG97,0)</f>
        <v>0</v>
      </c>
      <c r="CE97" s="109">
        <f>IF(AU97="znížená",AG97,0)</f>
        <v>0</v>
      </c>
      <c r="CF97" s="109">
        <f>IF(AU97="zákl. prenesená",AG97,0)</f>
        <v>0</v>
      </c>
      <c r="CG97" s="109">
        <f>IF(AU97="zníž. prenesená",AG97,0)</f>
        <v>0</v>
      </c>
      <c r="CH97" s="109">
        <f>IF(AU97="nulová",AG97,0)</f>
        <v>0</v>
      </c>
      <c r="CI97" s="22">
        <f>IF(AU97="základná",1,IF(AU97="znížená",2,IF(AU97="zákl. prenesená",4,IF(AU97="zníž. prenesená",5,3))))</f>
        <v>1</v>
      </c>
      <c r="CJ97" s="22">
        <f>IF(AT97="stavebná časť",1,IF(8897="investičná časť",2,3))</f>
        <v>1</v>
      </c>
      <c r="CK97" s="22" t="str">
        <f>IF(D97="Vyplň vlastné","","x")</f>
        <v/>
      </c>
    </row>
    <row r="98" spans="2:89" s="1" customFormat="1" ht="10.8" customHeight="1" x14ac:dyDescent="0.3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40"/>
    </row>
    <row r="99" spans="2:89" s="1" customFormat="1" ht="30" customHeight="1" x14ac:dyDescent="0.3">
      <c r="B99" s="38"/>
      <c r="C99" s="116" t="s">
        <v>103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255">
        <f>ROUND(AG87+AG93,2)</f>
        <v>0</v>
      </c>
      <c r="AH99" s="255"/>
      <c r="AI99" s="255"/>
      <c r="AJ99" s="255"/>
      <c r="AK99" s="255"/>
      <c r="AL99" s="255"/>
      <c r="AM99" s="255"/>
      <c r="AN99" s="255">
        <f>AN87+AN93</f>
        <v>0</v>
      </c>
      <c r="AO99" s="255"/>
      <c r="AP99" s="255"/>
      <c r="AQ99" s="40"/>
    </row>
    <row r="100" spans="2:89" s="1" customFormat="1" ht="6.9" customHeight="1" x14ac:dyDescent="0.3"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4"/>
    </row>
  </sheetData>
  <mergeCells count="70">
    <mergeCell ref="AG99:AM99"/>
    <mergeCell ref="AN99:AP99"/>
    <mergeCell ref="AR2:BE2"/>
    <mergeCell ref="D97:AB97"/>
    <mergeCell ref="AG97:AM97"/>
    <mergeCell ref="AN97:AP97"/>
    <mergeCell ref="AG87:AM87"/>
    <mergeCell ref="AN87:AP87"/>
    <mergeCell ref="AG93:AM93"/>
    <mergeCell ref="AN93:AP93"/>
    <mergeCell ref="D95:AB95"/>
    <mergeCell ref="AG95:AM95"/>
    <mergeCell ref="AN95:AP95"/>
    <mergeCell ref="D96:AB96"/>
    <mergeCell ref="AG96:AM96"/>
    <mergeCell ref="AN96:AP96"/>
    <mergeCell ref="AN91:AP91"/>
    <mergeCell ref="AG91:AM91"/>
    <mergeCell ref="D91:H91"/>
    <mergeCell ref="J91:AF91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4:AU98">
      <formula1>"základná, znížená, nulová"</formula1>
    </dataValidation>
    <dataValidation type="list" allowBlank="1" showInputMessage="1" showErrorMessage="1" error="Povolené sú hodnoty stavebná časť, technologická časť, investičná časť." sqref="AT94:AT98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 - Búracie práce'!C2" display="/"/>
    <hyperlink ref="A89" location="'2 - Stavebno - montážne p...'!C2" display="/"/>
    <hyperlink ref="A90" location="'3 - Zdravotechnické inšta...'!C2" display="/"/>
    <hyperlink ref="A91" location="'4 - Elektroinštalácia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8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18"/>
      <c r="B1" s="15"/>
      <c r="C1" s="15"/>
      <c r="D1" s="16" t="s">
        <v>1</v>
      </c>
      <c r="E1" s="15"/>
      <c r="F1" s="17" t="s">
        <v>104</v>
      </c>
      <c r="G1" s="17"/>
      <c r="H1" s="307" t="s">
        <v>105</v>
      </c>
      <c r="I1" s="307"/>
      <c r="J1" s="307"/>
      <c r="K1" s="307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 x14ac:dyDescent="0.3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2" t="s">
        <v>85</v>
      </c>
    </row>
    <row r="3" spans="1:66" ht="6.9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" customHeight="1" x14ac:dyDescent="0.3">
      <c r="B4" s="26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7"/>
      <c r="T4" s="21" t="s">
        <v>12</v>
      </c>
      <c r="AT4" s="22" t="s">
        <v>6</v>
      </c>
    </row>
    <row r="5" spans="1:66" ht="6.9" customHeight="1" x14ac:dyDescent="0.3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 x14ac:dyDescent="0.3">
      <c r="B6" s="26"/>
      <c r="C6" s="29"/>
      <c r="D6" s="33" t="s">
        <v>17</v>
      </c>
      <c r="E6" s="29"/>
      <c r="F6" s="258" t="str">
        <f>'Rekapitulácia stavby'!K6</f>
        <v>Centrum včasnej intervencie - rekonštr.bytu v bývalom objekte ZŠ Trnava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9"/>
      <c r="R6" s="27"/>
    </row>
    <row r="7" spans="1:66" s="1" customFormat="1" ht="32.85" customHeight="1" x14ac:dyDescent="0.3">
      <c r="B7" s="38"/>
      <c r="C7" s="39"/>
      <c r="D7" s="32" t="s">
        <v>110</v>
      </c>
      <c r="E7" s="39"/>
      <c r="F7" s="221" t="s">
        <v>111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39"/>
      <c r="R7" s="40"/>
    </row>
    <row r="8" spans="1:66" s="1" customFormat="1" ht="14.4" customHeight="1" x14ac:dyDescent="0.3">
      <c r="B8" s="38"/>
      <c r="C8" s="39"/>
      <c r="D8" s="33" t="s">
        <v>19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20</v>
      </c>
      <c r="N8" s="39"/>
      <c r="O8" s="31" t="s">
        <v>5</v>
      </c>
      <c r="P8" s="39"/>
      <c r="Q8" s="39"/>
      <c r="R8" s="40"/>
    </row>
    <row r="9" spans="1:66" s="1" customFormat="1" ht="14.4" customHeight="1" x14ac:dyDescent="0.3">
      <c r="B9" s="38"/>
      <c r="C9" s="39"/>
      <c r="D9" s="33" t="s">
        <v>21</v>
      </c>
      <c r="E9" s="39"/>
      <c r="F9" s="31" t="s">
        <v>22</v>
      </c>
      <c r="G9" s="39"/>
      <c r="H9" s="39"/>
      <c r="I9" s="39"/>
      <c r="J9" s="39"/>
      <c r="K9" s="39"/>
      <c r="L9" s="39"/>
      <c r="M9" s="33" t="s">
        <v>23</v>
      </c>
      <c r="N9" s="39"/>
      <c r="O9" s="261" t="str">
        <f>'Rekapitulácia stavby'!AN8</f>
        <v>13. 7. 2018</v>
      </c>
      <c r="P9" s="262"/>
      <c r="Q9" s="39"/>
      <c r="R9" s="40"/>
    </row>
    <row r="10" spans="1:66" s="1" customFormat="1" ht="10.8" customHeight="1" x14ac:dyDescent="0.3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 x14ac:dyDescent="0.3">
      <c r="B11" s="38"/>
      <c r="C11" s="39"/>
      <c r="D11" s="33" t="s">
        <v>25</v>
      </c>
      <c r="E11" s="39"/>
      <c r="F11" s="39"/>
      <c r="G11" s="39"/>
      <c r="H11" s="39"/>
      <c r="I11" s="39"/>
      <c r="J11" s="39"/>
      <c r="K11" s="39"/>
      <c r="L11" s="39"/>
      <c r="M11" s="33" t="s">
        <v>26</v>
      </c>
      <c r="N11" s="39"/>
      <c r="O11" s="219" t="s">
        <v>5</v>
      </c>
      <c r="P11" s="219"/>
      <c r="Q11" s="39"/>
      <c r="R11" s="40"/>
    </row>
    <row r="12" spans="1:66" s="1" customFormat="1" ht="18" customHeight="1" x14ac:dyDescent="0.3">
      <c r="B12" s="38"/>
      <c r="C12" s="39"/>
      <c r="D12" s="39"/>
      <c r="E12" s="31" t="s">
        <v>27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9" t="s">
        <v>5</v>
      </c>
      <c r="P12" s="219"/>
      <c r="Q12" s="39"/>
      <c r="R12" s="40"/>
    </row>
    <row r="13" spans="1:66" s="1" customFormat="1" ht="6.9" customHeight="1" x14ac:dyDescent="0.3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 x14ac:dyDescent="0.3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26</v>
      </c>
      <c r="N14" s="39"/>
      <c r="O14" s="263" t="str">
        <f>IF('Rekapitulácia stavby'!AN13="","",'Rekapitulácia stavby'!AN13)</f>
        <v>Vyplň údaj</v>
      </c>
      <c r="P14" s="219"/>
      <c r="Q14" s="39"/>
      <c r="R14" s="40"/>
    </row>
    <row r="15" spans="1:66" s="1" customFormat="1" ht="18" customHeight="1" x14ac:dyDescent="0.3">
      <c r="B15" s="38"/>
      <c r="C15" s="39"/>
      <c r="D15" s="39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33" t="s">
        <v>28</v>
      </c>
      <c r="N15" s="39"/>
      <c r="O15" s="263" t="str">
        <f>IF('Rekapitulácia stavby'!AN14="","",'Rekapitulácia stavby'!AN14)</f>
        <v>Vyplň údaj</v>
      </c>
      <c r="P15" s="219"/>
      <c r="Q15" s="39"/>
      <c r="R15" s="40"/>
    </row>
    <row r="16" spans="1:66" s="1" customFormat="1" ht="6.9" customHeight="1" x14ac:dyDescent="0.3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 x14ac:dyDescent="0.3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26</v>
      </c>
      <c r="N17" s="39"/>
      <c r="O17" s="219" t="s">
        <v>5</v>
      </c>
      <c r="P17" s="219"/>
      <c r="Q17" s="39"/>
      <c r="R17" s="40"/>
    </row>
    <row r="18" spans="2:18" s="1" customFormat="1" ht="18" customHeight="1" x14ac:dyDescent="0.3">
      <c r="B18" s="38"/>
      <c r="C18" s="39"/>
      <c r="D18" s="39"/>
      <c r="E18" s="31" t="s">
        <v>32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9" t="s">
        <v>5</v>
      </c>
      <c r="P18" s="219"/>
      <c r="Q18" s="39"/>
      <c r="R18" s="40"/>
    </row>
    <row r="19" spans="2:18" s="1" customFormat="1" ht="6.9" customHeight="1" x14ac:dyDescent="0.3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 x14ac:dyDescent="0.3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26</v>
      </c>
      <c r="N20" s="39"/>
      <c r="O20" s="219" t="s">
        <v>5</v>
      </c>
      <c r="P20" s="219"/>
      <c r="Q20" s="39"/>
      <c r="R20" s="40"/>
    </row>
    <row r="21" spans="2:18" s="1" customFormat="1" ht="18" customHeight="1" x14ac:dyDescent="0.3">
      <c r="B21" s="38"/>
      <c r="C21" s="39"/>
      <c r="D21" s="39"/>
      <c r="E21" s="31" t="s">
        <v>36</v>
      </c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9" t="s">
        <v>5</v>
      </c>
      <c r="P21" s="219"/>
      <c r="Q21" s="39"/>
      <c r="R21" s="40"/>
    </row>
    <row r="22" spans="2:18" s="1" customFormat="1" ht="6.9" customHeight="1" x14ac:dyDescent="0.3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 x14ac:dyDescent="0.3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 x14ac:dyDescent="0.3">
      <c r="B24" s="38"/>
      <c r="C24" s="39"/>
      <c r="D24" s="39"/>
      <c r="E24" s="224" t="s">
        <v>5</v>
      </c>
      <c r="F24" s="224"/>
      <c r="G24" s="224"/>
      <c r="H24" s="224"/>
      <c r="I24" s="224"/>
      <c r="J24" s="224"/>
      <c r="K24" s="224"/>
      <c r="L24" s="224"/>
      <c r="M24" s="39"/>
      <c r="N24" s="39"/>
      <c r="O24" s="39"/>
      <c r="P24" s="39"/>
      <c r="Q24" s="39"/>
      <c r="R24" s="40"/>
    </row>
    <row r="25" spans="2:18" s="1" customFormat="1" ht="6.9" customHeight="1" x14ac:dyDescent="0.3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 x14ac:dyDescent="0.3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 x14ac:dyDescent="0.3">
      <c r="B27" s="38"/>
      <c r="C27" s="39"/>
      <c r="D27" s="119" t="s">
        <v>112</v>
      </c>
      <c r="E27" s="39"/>
      <c r="F27" s="39"/>
      <c r="G27" s="39"/>
      <c r="H27" s="39"/>
      <c r="I27" s="39"/>
      <c r="J27" s="39"/>
      <c r="K27" s="39"/>
      <c r="L27" s="39"/>
      <c r="M27" s="225">
        <f>N88</f>
        <v>0</v>
      </c>
      <c r="N27" s="225"/>
      <c r="O27" s="225"/>
      <c r="P27" s="225"/>
      <c r="Q27" s="39"/>
      <c r="R27" s="40"/>
    </row>
    <row r="28" spans="2:18" s="1" customFormat="1" ht="14.4" customHeight="1" x14ac:dyDescent="0.3">
      <c r="B28" s="38"/>
      <c r="C28" s="39"/>
      <c r="D28" s="37" t="s">
        <v>98</v>
      </c>
      <c r="E28" s="39"/>
      <c r="F28" s="39"/>
      <c r="G28" s="39"/>
      <c r="H28" s="39"/>
      <c r="I28" s="39"/>
      <c r="J28" s="39"/>
      <c r="K28" s="39"/>
      <c r="L28" s="39"/>
      <c r="M28" s="225">
        <f>N103</f>
        <v>0</v>
      </c>
      <c r="N28" s="225"/>
      <c r="O28" s="225"/>
      <c r="P28" s="225"/>
      <c r="Q28" s="39"/>
      <c r="R28" s="40"/>
    </row>
    <row r="29" spans="2:18" s="1" customFormat="1" ht="6.9" customHeight="1" x14ac:dyDescent="0.3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 x14ac:dyDescent="0.3">
      <c r="B30" s="38"/>
      <c r="C30" s="39"/>
      <c r="D30" s="120" t="s">
        <v>40</v>
      </c>
      <c r="E30" s="39"/>
      <c r="F30" s="39"/>
      <c r="G30" s="39"/>
      <c r="H30" s="39"/>
      <c r="I30" s="39"/>
      <c r="J30" s="39"/>
      <c r="K30" s="39"/>
      <c r="L30" s="39"/>
      <c r="M30" s="265">
        <f>ROUND(M27+M28,2)</f>
        <v>0</v>
      </c>
      <c r="N30" s="260"/>
      <c r="O30" s="260"/>
      <c r="P30" s="260"/>
      <c r="Q30" s="39"/>
      <c r="R30" s="40"/>
    </row>
    <row r="31" spans="2:18" s="1" customFormat="1" ht="6.9" customHeight="1" x14ac:dyDescent="0.3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 x14ac:dyDescent="0.3">
      <c r="B32" s="38"/>
      <c r="C32" s="39"/>
      <c r="D32" s="45" t="s">
        <v>41</v>
      </c>
      <c r="E32" s="45" t="s">
        <v>42</v>
      </c>
      <c r="F32" s="46">
        <v>0.2</v>
      </c>
      <c r="G32" s="121" t="s">
        <v>43</v>
      </c>
      <c r="H32" s="266">
        <f>ROUND((((SUM(BE103:BE110)+SUM(BE128:BE211))+SUM(BE213:BE217))),2)</f>
        <v>0</v>
      </c>
      <c r="I32" s="260"/>
      <c r="J32" s="260"/>
      <c r="K32" s="39"/>
      <c r="L32" s="39"/>
      <c r="M32" s="266">
        <f>ROUND(((ROUND((SUM(BE103:BE110)+SUM(BE128:BE211)), 2)*F32)+SUM(BE213:BE217)*F32),2)</f>
        <v>0</v>
      </c>
      <c r="N32" s="260"/>
      <c r="O32" s="260"/>
      <c r="P32" s="260"/>
      <c r="Q32" s="39"/>
      <c r="R32" s="40"/>
    </row>
    <row r="33" spans="2:18" s="1" customFormat="1" ht="14.4" customHeight="1" x14ac:dyDescent="0.3">
      <c r="B33" s="38"/>
      <c r="C33" s="39"/>
      <c r="D33" s="39"/>
      <c r="E33" s="45" t="s">
        <v>44</v>
      </c>
      <c r="F33" s="46">
        <v>0.2</v>
      </c>
      <c r="G33" s="121" t="s">
        <v>43</v>
      </c>
      <c r="H33" s="266">
        <f>ROUND((((SUM(BF103:BF110)+SUM(BF128:BF211))+SUM(BF213:BF217))),2)</f>
        <v>0</v>
      </c>
      <c r="I33" s="260"/>
      <c r="J33" s="260"/>
      <c r="K33" s="39"/>
      <c r="L33" s="39"/>
      <c r="M33" s="266">
        <f>ROUND(((ROUND((SUM(BF103:BF110)+SUM(BF128:BF211)), 2)*F33)+SUM(BF213:BF217)*F33),2)</f>
        <v>0</v>
      </c>
      <c r="N33" s="260"/>
      <c r="O33" s="260"/>
      <c r="P33" s="260"/>
      <c r="Q33" s="39"/>
      <c r="R33" s="40"/>
    </row>
    <row r="34" spans="2:18" s="1" customFormat="1" ht="14.4" hidden="1" customHeight="1" x14ac:dyDescent="0.3">
      <c r="B34" s="38"/>
      <c r="C34" s="39"/>
      <c r="D34" s="39"/>
      <c r="E34" s="45" t="s">
        <v>45</v>
      </c>
      <c r="F34" s="46">
        <v>0.2</v>
      </c>
      <c r="G34" s="121" t="s">
        <v>43</v>
      </c>
      <c r="H34" s="266">
        <f>ROUND((((SUM(BG103:BG110)+SUM(BG128:BG211))+SUM(BG213:BG217))),2)</f>
        <v>0</v>
      </c>
      <c r="I34" s="260"/>
      <c r="J34" s="260"/>
      <c r="K34" s="39"/>
      <c r="L34" s="39"/>
      <c r="M34" s="266">
        <v>0</v>
      </c>
      <c r="N34" s="260"/>
      <c r="O34" s="260"/>
      <c r="P34" s="260"/>
      <c r="Q34" s="39"/>
      <c r="R34" s="40"/>
    </row>
    <row r="35" spans="2:18" s="1" customFormat="1" ht="14.4" hidden="1" customHeight="1" x14ac:dyDescent="0.3">
      <c r="B35" s="38"/>
      <c r="C35" s="39"/>
      <c r="D35" s="39"/>
      <c r="E35" s="45" t="s">
        <v>46</v>
      </c>
      <c r="F35" s="46">
        <v>0.2</v>
      </c>
      <c r="G35" s="121" t="s">
        <v>43</v>
      </c>
      <c r="H35" s="266">
        <f>ROUND((((SUM(BH103:BH110)+SUM(BH128:BH211))+SUM(BH213:BH217))),2)</f>
        <v>0</v>
      </c>
      <c r="I35" s="260"/>
      <c r="J35" s="260"/>
      <c r="K35" s="39"/>
      <c r="L35" s="39"/>
      <c r="M35" s="266">
        <v>0</v>
      </c>
      <c r="N35" s="260"/>
      <c r="O35" s="260"/>
      <c r="P35" s="260"/>
      <c r="Q35" s="39"/>
      <c r="R35" s="40"/>
    </row>
    <row r="36" spans="2:18" s="1" customFormat="1" ht="14.4" hidden="1" customHeight="1" x14ac:dyDescent="0.3">
      <c r="B36" s="38"/>
      <c r="C36" s="39"/>
      <c r="D36" s="39"/>
      <c r="E36" s="45" t="s">
        <v>47</v>
      </c>
      <c r="F36" s="46">
        <v>0</v>
      </c>
      <c r="G36" s="121" t="s">
        <v>43</v>
      </c>
      <c r="H36" s="266">
        <f>ROUND((((SUM(BI103:BI110)+SUM(BI128:BI211))+SUM(BI213:BI217))),2)</f>
        <v>0</v>
      </c>
      <c r="I36" s="260"/>
      <c r="J36" s="260"/>
      <c r="K36" s="39"/>
      <c r="L36" s="39"/>
      <c r="M36" s="266">
        <v>0</v>
      </c>
      <c r="N36" s="260"/>
      <c r="O36" s="260"/>
      <c r="P36" s="260"/>
      <c r="Q36" s="39"/>
      <c r="R36" s="40"/>
    </row>
    <row r="37" spans="2:18" s="1" customFormat="1" ht="6.9" customHeight="1" x14ac:dyDescent="0.3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 x14ac:dyDescent="0.3">
      <c r="B38" s="38"/>
      <c r="C38" s="117"/>
      <c r="D38" s="122" t="s">
        <v>48</v>
      </c>
      <c r="E38" s="78"/>
      <c r="F38" s="78"/>
      <c r="G38" s="123" t="s">
        <v>49</v>
      </c>
      <c r="H38" s="124" t="s">
        <v>50</v>
      </c>
      <c r="I38" s="78"/>
      <c r="J38" s="78"/>
      <c r="K38" s="78"/>
      <c r="L38" s="267">
        <f>SUM(M30:M36)</f>
        <v>0</v>
      </c>
      <c r="M38" s="267"/>
      <c r="N38" s="267"/>
      <c r="O38" s="267"/>
      <c r="P38" s="268"/>
      <c r="Q38" s="117"/>
      <c r="R38" s="40"/>
    </row>
    <row r="39" spans="2:18" s="1" customFormat="1" ht="14.4" customHeight="1" x14ac:dyDescent="0.3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 x14ac:dyDescent="0.3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 x14ac:dyDescent="0.3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 x14ac:dyDescent="0.3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 x14ac:dyDescent="0.3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 x14ac:dyDescent="0.3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 x14ac:dyDescent="0.3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 x14ac:dyDescent="0.3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 x14ac:dyDescent="0.3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 x14ac:dyDescent="0.3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 x14ac:dyDescent="0.3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x14ac:dyDescent="0.3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 ht="12" x14ac:dyDescent="0.3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 x14ac:dyDescent="0.3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 x14ac:dyDescent="0.3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 x14ac:dyDescent="0.3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 x14ac:dyDescent="0.3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 x14ac:dyDescent="0.3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 x14ac:dyDescent="0.3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 x14ac:dyDescent="0.3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x14ac:dyDescent="0.3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 ht="12" x14ac:dyDescent="0.3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x14ac:dyDescent="0.3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 ht="12" x14ac:dyDescent="0.3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 x14ac:dyDescent="0.3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 x14ac:dyDescent="0.3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 x14ac:dyDescent="0.3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 x14ac:dyDescent="0.3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 x14ac:dyDescent="0.3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 x14ac:dyDescent="0.3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 x14ac:dyDescent="0.3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x14ac:dyDescent="0.3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18" s="1" customFormat="1" ht="14.4" customHeight="1" x14ac:dyDescent="0.3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 x14ac:dyDescent="0.3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 x14ac:dyDescent="0.3">
      <c r="B76" s="38"/>
      <c r="C76" s="215" t="s">
        <v>113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40"/>
    </row>
    <row r="77" spans="2:18" s="1" customFormat="1" ht="6.9" customHeight="1" x14ac:dyDescent="0.3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 x14ac:dyDescent="0.3">
      <c r="B78" s="38"/>
      <c r="C78" s="33" t="s">
        <v>17</v>
      </c>
      <c r="D78" s="39"/>
      <c r="E78" s="39"/>
      <c r="F78" s="258" t="str">
        <f>F6</f>
        <v>Centrum včasnej intervencie - rekonštr.bytu v bývalom objekte ZŠ Trnava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9"/>
      <c r="R78" s="40"/>
    </row>
    <row r="79" spans="2:18" s="1" customFormat="1" ht="36.9" customHeight="1" x14ac:dyDescent="0.3">
      <c r="B79" s="38"/>
      <c r="C79" s="72" t="s">
        <v>110</v>
      </c>
      <c r="D79" s="39"/>
      <c r="E79" s="39"/>
      <c r="F79" s="235" t="str">
        <f>F7</f>
        <v>1 - Búracie práce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39"/>
      <c r="R79" s="40"/>
    </row>
    <row r="80" spans="2:18" s="1" customFormat="1" ht="6.9" customHeight="1" x14ac:dyDescent="0.3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 x14ac:dyDescent="0.3">
      <c r="B81" s="38"/>
      <c r="C81" s="33" t="s">
        <v>21</v>
      </c>
      <c r="D81" s="39"/>
      <c r="E81" s="39"/>
      <c r="F81" s="31" t="str">
        <f>F9</f>
        <v>Mozartova č.10 Trnava</v>
      </c>
      <c r="G81" s="39"/>
      <c r="H81" s="39"/>
      <c r="I81" s="39"/>
      <c r="J81" s="39"/>
      <c r="K81" s="33" t="s">
        <v>23</v>
      </c>
      <c r="L81" s="39"/>
      <c r="M81" s="262" t="str">
        <f>IF(O9="","",O9)</f>
        <v>13. 7. 2018</v>
      </c>
      <c r="N81" s="262"/>
      <c r="O81" s="262"/>
      <c r="P81" s="262"/>
      <c r="Q81" s="39"/>
      <c r="R81" s="40"/>
    </row>
    <row r="82" spans="2:47" s="1" customFormat="1" ht="6.9" customHeight="1" x14ac:dyDescent="0.3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3.2" x14ac:dyDescent="0.3">
      <c r="B83" s="38"/>
      <c r="C83" s="33" t="s">
        <v>25</v>
      </c>
      <c r="D83" s="39"/>
      <c r="E83" s="39"/>
      <c r="F83" s="31" t="str">
        <f>E12</f>
        <v>Mesto Trnava,Hlavná1, 917 01 Trnava</v>
      </c>
      <c r="G83" s="39"/>
      <c r="H83" s="39"/>
      <c r="I83" s="39"/>
      <c r="J83" s="39"/>
      <c r="K83" s="33" t="s">
        <v>31</v>
      </c>
      <c r="L83" s="39"/>
      <c r="M83" s="219" t="str">
        <f>E18</f>
        <v>Ing. Miriam Suchomelová</v>
      </c>
      <c r="N83" s="219"/>
      <c r="O83" s="219"/>
      <c r="P83" s="219"/>
      <c r="Q83" s="219"/>
      <c r="R83" s="40"/>
    </row>
    <row r="84" spans="2:47" s="1" customFormat="1" ht="14.4" customHeight="1" x14ac:dyDescent="0.3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19" t="str">
        <f>E21</f>
        <v>Hulmanová Jana</v>
      </c>
      <c r="N84" s="219"/>
      <c r="O84" s="219"/>
      <c r="P84" s="219"/>
      <c r="Q84" s="219"/>
      <c r="R84" s="40"/>
    </row>
    <row r="85" spans="2:47" s="1" customFormat="1" ht="10.35" customHeight="1" x14ac:dyDescent="0.3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 x14ac:dyDescent="0.3">
      <c r="B86" s="38"/>
      <c r="C86" s="269" t="s">
        <v>114</v>
      </c>
      <c r="D86" s="270"/>
      <c r="E86" s="270"/>
      <c r="F86" s="270"/>
      <c r="G86" s="270"/>
      <c r="H86" s="117"/>
      <c r="I86" s="117"/>
      <c r="J86" s="117"/>
      <c r="K86" s="117"/>
      <c r="L86" s="117"/>
      <c r="M86" s="117"/>
      <c r="N86" s="269" t="s">
        <v>115</v>
      </c>
      <c r="O86" s="270"/>
      <c r="P86" s="270"/>
      <c r="Q86" s="270"/>
      <c r="R86" s="40"/>
    </row>
    <row r="87" spans="2:47" s="1" customFormat="1" ht="10.35" customHeight="1" x14ac:dyDescent="0.3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 x14ac:dyDescent="0.3">
      <c r="B88" s="38"/>
      <c r="C88" s="125" t="s">
        <v>116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4">
        <f>N128</f>
        <v>0</v>
      </c>
      <c r="O88" s="271"/>
      <c r="P88" s="271"/>
      <c r="Q88" s="271"/>
      <c r="R88" s="40"/>
      <c r="AU88" s="22" t="s">
        <v>117</v>
      </c>
    </row>
    <row r="89" spans="2:47" s="6" customFormat="1" ht="24.9" customHeight="1" x14ac:dyDescent="0.3">
      <c r="B89" s="126"/>
      <c r="C89" s="127"/>
      <c r="D89" s="128" t="s">
        <v>118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2">
        <f>N129</f>
        <v>0</v>
      </c>
      <c r="O89" s="273"/>
      <c r="P89" s="273"/>
      <c r="Q89" s="273"/>
      <c r="R89" s="129"/>
    </row>
    <row r="90" spans="2:47" s="7" customFormat="1" ht="19.95" customHeight="1" x14ac:dyDescent="0.3">
      <c r="B90" s="130"/>
      <c r="C90" s="131"/>
      <c r="D90" s="105" t="s">
        <v>119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50">
        <f>N130</f>
        <v>0</v>
      </c>
      <c r="O90" s="274"/>
      <c r="P90" s="274"/>
      <c r="Q90" s="274"/>
      <c r="R90" s="132"/>
    </row>
    <row r="91" spans="2:47" s="7" customFormat="1" ht="19.95" customHeight="1" x14ac:dyDescent="0.3">
      <c r="B91" s="130"/>
      <c r="C91" s="131"/>
      <c r="D91" s="105" t="s">
        <v>120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50">
        <f>N133</f>
        <v>0</v>
      </c>
      <c r="O91" s="274"/>
      <c r="P91" s="274"/>
      <c r="Q91" s="274"/>
      <c r="R91" s="132"/>
    </row>
    <row r="92" spans="2:47" s="7" customFormat="1" ht="19.95" customHeight="1" x14ac:dyDescent="0.3">
      <c r="B92" s="130"/>
      <c r="C92" s="131"/>
      <c r="D92" s="105" t="s">
        <v>121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50">
        <f>N182</f>
        <v>0</v>
      </c>
      <c r="O92" s="274"/>
      <c r="P92" s="274"/>
      <c r="Q92" s="274"/>
      <c r="R92" s="132"/>
    </row>
    <row r="93" spans="2:47" s="6" customFormat="1" ht="24.9" customHeight="1" x14ac:dyDescent="0.3">
      <c r="B93" s="126"/>
      <c r="C93" s="127"/>
      <c r="D93" s="128" t="s">
        <v>122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72">
        <f>N184</f>
        <v>0</v>
      </c>
      <c r="O93" s="273"/>
      <c r="P93" s="273"/>
      <c r="Q93" s="273"/>
      <c r="R93" s="129"/>
    </row>
    <row r="94" spans="2:47" s="7" customFormat="1" ht="19.95" customHeight="1" x14ac:dyDescent="0.3">
      <c r="B94" s="130"/>
      <c r="C94" s="131"/>
      <c r="D94" s="105" t="s">
        <v>123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50">
        <f>N185</f>
        <v>0</v>
      </c>
      <c r="O94" s="274"/>
      <c r="P94" s="274"/>
      <c r="Q94" s="274"/>
      <c r="R94" s="132"/>
    </row>
    <row r="95" spans="2:47" s="7" customFormat="1" ht="19.95" customHeight="1" x14ac:dyDescent="0.3">
      <c r="B95" s="130"/>
      <c r="C95" s="131"/>
      <c r="D95" s="105" t="s">
        <v>124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50">
        <f>N187</f>
        <v>0</v>
      </c>
      <c r="O95" s="274"/>
      <c r="P95" s="274"/>
      <c r="Q95" s="274"/>
      <c r="R95" s="132"/>
    </row>
    <row r="96" spans="2:47" s="7" customFormat="1" ht="19.95" customHeight="1" x14ac:dyDescent="0.3">
      <c r="B96" s="130"/>
      <c r="C96" s="131"/>
      <c r="D96" s="105" t="s">
        <v>125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50">
        <f>N191</f>
        <v>0</v>
      </c>
      <c r="O96" s="274"/>
      <c r="P96" s="274"/>
      <c r="Q96" s="274"/>
      <c r="R96" s="132"/>
    </row>
    <row r="97" spans="2:65" s="7" customFormat="1" ht="19.95" customHeight="1" x14ac:dyDescent="0.3">
      <c r="B97" s="130"/>
      <c r="C97" s="131"/>
      <c r="D97" s="105" t="s">
        <v>126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50">
        <f>N195</f>
        <v>0</v>
      </c>
      <c r="O97" s="274"/>
      <c r="P97" s="274"/>
      <c r="Q97" s="274"/>
      <c r="R97" s="132"/>
    </row>
    <row r="98" spans="2:65" s="7" customFormat="1" ht="19.95" customHeight="1" x14ac:dyDescent="0.3">
      <c r="B98" s="130"/>
      <c r="C98" s="131"/>
      <c r="D98" s="105" t="s">
        <v>127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50">
        <f>N198</f>
        <v>0</v>
      </c>
      <c r="O98" s="274"/>
      <c r="P98" s="274"/>
      <c r="Q98" s="274"/>
      <c r="R98" s="132"/>
    </row>
    <row r="99" spans="2:65" s="7" customFormat="1" ht="19.95" customHeight="1" x14ac:dyDescent="0.3">
      <c r="B99" s="130"/>
      <c r="C99" s="131"/>
      <c r="D99" s="105" t="s">
        <v>128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50">
        <f>N204</f>
        <v>0</v>
      </c>
      <c r="O99" s="274"/>
      <c r="P99" s="274"/>
      <c r="Q99" s="274"/>
      <c r="R99" s="132"/>
    </row>
    <row r="100" spans="2:65" s="7" customFormat="1" ht="19.95" customHeight="1" x14ac:dyDescent="0.3">
      <c r="B100" s="130"/>
      <c r="C100" s="131"/>
      <c r="D100" s="105" t="s">
        <v>129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50">
        <f>N207</f>
        <v>0</v>
      </c>
      <c r="O100" s="274"/>
      <c r="P100" s="274"/>
      <c r="Q100" s="274"/>
      <c r="R100" s="132"/>
    </row>
    <row r="101" spans="2:65" s="6" customFormat="1" ht="21.75" customHeight="1" x14ac:dyDescent="0.35">
      <c r="B101" s="126"/>
      <c r="C101" s="127"/>
      <c r="D101" s="128" t="s">
        <v>130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75">
        <f>N212</f>
        <v>0</v>
      </c>
      <c r="O101" s="273"/>
      <c r="P101" s="273"/>
      <c r="Q101" s="273"/>
      <c r="R101" s="129"/>
    </row>
    <row r="102" spans="2:65" s="1" customFormat="1" ht="21.75" customHeight="1" x14ac:dyDescent="0.3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</row>
    <row r="103" spans="2:65" s="1" customFormat="1" ht="29.25" customHeight="1" x14ac:dyDescent="0.3">
      <c r="B103" s="38"/>
      <c r="C103" s="125" t="s">
        <v>131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271">
        <f>ROUND(N104+N105+N106+N107+N108+N109,2)</f>
        <v>0</v>
      </c>
      <c r="O103" s="276"/>
      <c r="P103" s="276"/>
      <c r="Q103" s="276"/>
      <c r="R103" s="40"/>
      <c r="T103" s="133"/>
      <c r="U103" s="134" t="s">
        <v>41</v>
      </c>
    </row>
    <row r="104" spans="2:65" s="1" customFormat="1" ht="18" customHeight="1" x14ac:dyDescent="0.3">
      <c r="B104" s="135"/>
      <c r="C104" s="136"/>
      <c r="D104" s="251" t="s">
        <v>132</v>
      </c>
      <c r="E104" s="277"/>
      <c r="F104" s="277"/>
      <c r="G104" s="277"/>
      <c r="H104" s="277"/>
      <c r="I104" s="136"/>
      <c r="J104" s="136"/>
      <c r="K104" s="136"/>
      <c r="L104" s="136"/>
      <c r="M104" s="136"/>
      <c r="N104" s="249">
        <f>ROUND(N88*T104,2)</f>
        <v>0</v>
      </c>
      <c r="O104" s="278"/>
      <c r="P104" s="278"/>
      <c r="Q104" s="278"/>
      <c r="R104" s="138"/>
      <c r="S104" s="139"/>
      <c r="T104" s="140"/>
      <c r="U104" s="141" t="s">
        <v>44</v>
      </c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42" t="s">
        <v>133</v>
      </c>
      <c r="AZ104" s="139"/>
      <c r="BA104" s="139"/>
      <c r="BB104" s="139"/>
      <c r="BC104" s="139"/>
      <c r="BD104" s="139"/>
      <c r="BE104" s="143">
        <f t="shared" ref="BE104:BE109" si="0">IF(U104="základná",N104,0)</f>
        <v>0</v>
      </c>
      <c r="BF104" s="143">
        <f t="shared" ref="BF104:BF109" si="1">IF(U104="znížená",N104,0)</f>
        <v>0</v>
      </c>
      <c r="BG104" s="143">
        <f t="shared" ref="BG104:BG109" si="2">IF(U104="zákl. prenesená",N104,0)</f>
        <v>0</v>
      </c>
      <c r="BH104" s="143">
        <f t="shared" ref="BH104:BH109" si="3">IF(U104="zníž. prenesená",N104,0)</f>
        <v>0</v>
      </c>
      <c r="BI104" s="143">
        <f t="shared" ref="BI104:BI109" si="4">IF(U104="nulová",N104,0)</f>
        <v>0</v>
      </c>
      <c r="BJ104" s="142" t="s">
        <v>86</v>
      </c>
      <c r="BK104" s="139"/>
      <c r="BL104" s="139"/>
      <c r="BM104" s="139"/>
    </row>
    <row r="105" spans="2:65" s="1" customFormat="1" ht="18" customHeight="1" x14ac:dyDescent="0.3">
      <c r="B105" s="135"/>
      <c r="C105" s="136"/>
      <c r="D105" s="251" t="s">
        <v>134</v>
      </c>
      <c r="E105" s="277"/>
      <c r="F105" s="277"/>
      <c r="G105" s="277"/>
      <c r="H105" s="277"/>
      <c r="I105" s="136"/>
      <c r="J105" s="136"/>
      <c r="K105" s="136"/>
      <c r="L105" s="136"/>
      <c r="M105" s="136"/>
      <c r="N105" s="249">
        <f>ROUND(N88*T105,2)</f>
        <v>0</v>
      </c>
      <c r="O105" s="278"/>
      <c r="P105" s="278"/>
      <c r="Q105" s="278"/>
      <c r="R105" s="138"/>
      <c r="S105" s="139"/>
      <c r="T105" s="140"/>
      <c r="U105" s="141" t="s">
        <v>44</v>
      </c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2" t="s">
        <v>133</v>
      </c>
      <c r="AZ105" s="139"/>
      <c r="BA105" s="139"/>
      <c r="BB105" s="139"/>
      <c r="BC105" s="139"/>
      <c r="BD105" s="139"/>
      <c r="BE105" s="143">
        <f t="shared" si="0"/>
        <v>0</v>
      </c>
      <c r="BF105" s="143">
        <f t="shared" si="1"/>
        <v>0</v>
      </c>
      <c r="BG105" s="143">
        <f t="shared" si="2"/>
        <v>0</v>
      </c>
      <c r="BH105" s="143">
        <f t="shared" si="3"/>
        <v>0</v>
      </c>
      <c r="BI105" s="143">
        <f t="shared" si="4"/>
        <v>0</v>
      </c>
      <c r="BJ105" s="142" t="s">
        <v>86</v>
      </c>
      <c r="BK105" s="139"/>
      <c r="BL105" s="139"/>
      <c r="BM105" s="139"/>
    </row>
    <row r="106" spans="2:65" s="1" customFormat="1" ht="18" customHeight="1" x14ac:dyDescent="0.3">
      <c r="B106" s="135"/>
      <c r="C106" s="136"/>
      <c r="D106" s="251" t="s">
        <v>135</v>
      </c>
      <c r="E106" s="277"/>
      <c r="F106" s="277"/>
      <c r="G106" s="277"/>
      <c r="H106" s="277"/>
      <c r="I106" s="136"/>
      <c r="J106" s="136"/>
      <c r="K106" s="136"/>
      <c r="L106" s="136"/>
      <c r="M106" s="136"/>
      <c r="N106" s="249">
        <f>ROUND(N88*T106,2)</f>
        <v>0</v>
      </c>
      <c r="O106" s="278"/>
      <c r="P106" s="278"/>
      <c r="Q106" s="278"/>
      <c r="R106" s="138"/>
      <c r="S106" s="139"/>
      <c r="T106" s="140"/>
      <c r="U106" s="141" t="s">
        <v>44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2" t="s">
        <v>133</v>
      </c>
      <c r="AZ106" s="139"/>
      <c r="BA106" s="139"/>
      <c r="BB106" s="139"/>
      <c r="BC106" s="139"/>
      <c r="BD106" s="139"/>
      <c r="BE106" s="143">
        <f t="shared" si="0"/>
        <v>0</v>
      </c>
      <c r="BF106" s="143">
        <f t="shared" si="1"/>
        <v>0</v>
      </c>
      <c r="BG106" s="143">
        <f t="shared" si="2"/>
        <v>0</v>
      </c>
      <c r="BH106" s="143">
        <f t="shared" si="3"/>
        <v>0</v>
      </c>
      <c r="BI106" s="143">
        <f t="shared" si="4"/>
        <v>0</v>
      </c>
      <c r="BJ106" s="142" t="s">
        <v>86</v>
      </c>
      <c r="BK106" s="139"/>
      <c r="BL106" s="139"/>
      <c r="BM106" s="139"/>
    </row>
    <row r="107" spans="2:65" s="1" customFormat="1" ht="18" customHeight="1" x14ac:dyDescent="0.3">
      <c r="B107" s="135"/>
      <c r="C107" s="136"/>
      <c r="D107" s="251" t="s">
        <v>136</v>
      </c>
      <c r="E107" s="277"/>
      <c r="F107" s="277"/>
      <c r="G107" s="277"/>
      <c r="H107" s="277"/>
      <c r="I107" s="136"/>
      <c r="J107" s="136"/>
      <c r="K107" s="136"/>
      <c r="L107" s="136"/>
      <c r="M107" s="136"/>
      <c r="N107" s="249">
        <f>ROUND(N88*T107,2)</f>
        <v>0</v>
      </c>
      <c r="O107" s="278"/>
      <c r="P107" s="278"/>
      <c r="Q107" s="278"/>
      <c r="R107" s="138"/>
      <c r="S107" s="139"/>
      <c r="T107" s="140"/>
      <c r="U107" s="141" t="s">
        <v>44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2" t="s">
        <v>133</v>
      </c>
      <c r="AZ107" s="139"/>
      <c r="BA107" s="139"/>
      <c r="BB107" s="139"/>
      <c r="BC107" s="139"/>
      <c r="BD107" s="139"/>
      <c r="BE107" s="143">
        <f t="shared" si="0"/>
        <v>0</v>
      </c>
      <c r="BF107" s="143">
        <f t="shared" si="1"/>
        <v>0</v>
      </c>
      <c r="BG107" s="143">
        <f t="shared" si="2"/>
        <v>0</v>
      </c>
      <c r="BH107" s="143">
        <f t="shared" si="3"/>
        <v>0</v>
      </c>
      <c r="BI107" s="143">
        <f t="shared" si="4"/>
        <v>0</v>
      </c>
      <c r="BJ107" s="142" t="s">
        <v>86</v>
      </c>
      <c r="BK107" s="139"/>
      <c r="BL107" s="139"/>
      <c r="BM107" s="139"/>
    </row>
    <row r="108" spans="2:65" s="1" customFormat="1" ht="18" customHeight="1" x14ac:dyDescent="0.3">
      <c r="B108" s="135"/>
      <c r="C108" s="136"/>
      <c r="D108" s="251" t="s">
        <v>137</v>
      </c>
      <c r="E108" s="277"/>
      <c r="F108" s="277"/>
      <c r="G108" s="277"/>
      <c r="H108" s="277"/>
      <c r="I108" s="136"/>
      <c r="J108" s="136"/>
      <c r="K108" s="136"/>
      <c r="L108" s="136"/>
      <c r="M108" s="136"/>
      <c r="N108" s="249">
        <f>ROUND(N88*T108,2)</f>
        <v>0</v>
      </c>
      <c r="O108" s="278"/>
      <c r="P108" s="278"/>
      <c r="Q108" s="278"/>
      <c r="R108" s="138"/>
      <c r="S108" s="139"/>
      <c r="T108" s="140"/>
      <c r="U108" s="141" t="s">
        <v>44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2" t="s">
        <v>133</v>
      </c>
      <c r="AZ108" s="139"/>
      <c r="BA108" s="139"/>
      <c r="BB108" s="139"/>
      <c r="BC108" s="139"/>
      <c r="BD108" s="139"/>
      <c r="BE108" s="143">
        <f t="shared" si="0"/>
        <v>0</v>
      </c>
      <c r="BF108" s="143">
        <f t="shared" si="1"/>
        <v>0</v>
      </c>
      <c r="BG108" s="143">
        <f t="shared" si="2"/>
        <v>0</v>
      </c>
      <c r="BH108" s="143">
        <f t="shared" si="3"/>
        <v>0</v>
      </c>
      <c r="BI108" s="143">
        <f t="shared" si="4"/>
        <v>0</v>
      </c>
      <c r="BJ108" s="142" t="s">
        <v>86</v>
      </c>
      <c r="BK108" s="139"/>
      <c r="BL108" s="139"/>
      <c r="BM108" s="139"/>
    </row>
    <row r="109" spans="2:65" s="1" customFormat="1" ht="18" customHeight="1" x14ac:dyDescent="0.3">
      <c r="B109" s="135"/>
      <c r="C109" s="136"/>
      <c r="D109" s="137" t="s">
        <v>138</v>
      </c>
      <c r="E109" s="136"/>
      <c r="F109" s="136"/>
      <c r="G109" s="136"/>
      <c r="H109" s="136"/>
      <c r="I109" s="136"/>
      <c r="J109" s="136"/>
      <c r="K109" s="136"/>
      <c r="L109" s="136"/>
      <c r="M109" s="136"/>
      <c r="N109" s="249">
        <f>ROUND(N88*T109,2)</f>
        <v>0</v>
      </c>
      <c r="O109" s="278"/>
      <c r="P109" s="278"/>
      <c r="Q109" s="278"/>
      <c r="R109" s="138"/>
      <c r="S109" s="139"/>
      <c r="T109" s="144"/>
      <c r="U109" s="145" t="s">
        <v>44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2" t="s">
        <v>139</v>
      </c>
      <c r="AZ109" s="139"/>
      <c r="BA109" s="139"/>
      <c r="BB109" s="139"/>
      <c r="BC109" s="139"/>
      <c r="BD109" s="139"/>
      <c r="BE109" s="143">
        <f t="shared" si="0"/>
        <v>0</v>
      </c>
      <c r="BF109" s="143">
        <f t="shared" si="1"/>
        <v>0</v>
      </c>
      <c r="BG109" s="143">
        <f t="shared" si="2"/>
        <v>0</v>
      </c>
      <c r="BH109" s="143">
        <f t="shared" si="3"/>
        <v>0</v>
      </c>
      <c r="BI109" s="143">
        <f t="shared" si="4"/>
        <v>0</v>
      </c>
      <c r="BJ109" s="142" t="s">
        <v>86</v>
      </c>
      <c r="BK109" s="139"/>
      <c r="BL109" s="139"/>
      <c r="BM109" s="139"/>
    </row>
    <row r="110" spans="2:65" s="1" customFormat="1" ht="12" x14ac:dyDescent="0.3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29.25" customHeight="1" x14ac:dyDescent="0.3">
      <c r="B111" s="38"/>
      <c r="C111" s="116" t="s">
        <v>103</v>
      </c>
      <c r="D111" s="117"/>
      <c r="E111" s="117"/>
      <c r="F111" s="117"/>
      <c r="G111" s="117"/>
      <c r="H111" s="117"/>
      <c r="I111" s="117"/>
      <c r="J111" s="117"/>
      <c r="K111" s="117"/>
      <c r="L111" s="255">
        <f>ROUND(SUM(N88+N103),2)</f>
        <v>0</v>
      </c>
      <c r="M111" s="255"/>
      <c r="N111" s="255"/>
      <c r="O111" s="255"/>
      <c r="P111" s="255"/>
      <c r="Q111" s="255"/>
      <c r="R111" s="40"/>
    </row>
    <row r="112" spans="2:65" s="1" customFormat="1" ht="6.9" customHeight="1" x14ac:dyDescent="0.3"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4"/>
    </row>
    <row r="116" spans="2:63" s="1" customFormat="1" ht="6.9" customHeight="1" x14ac:dyDescent="0.3">
      <c r="B116" s="65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7"/>
    </row>
    <row r="117" spans="2:63" s="1" customFormat="1" ht="36.9" customHeight="1" x14ac:dyDescent="0.3">
      <c r="B117" s="38"/>
      <c r="C117" s="215" t="s">
        <v>140</v>
      </c>
      <c r="D117" s="260"/>
      <c r="E117" s="260"/>
      <c r="F117" s="260"/>
      <c r="G117" s="260"/>
      <c r="H117" s="260"/>
      <c r="I117" s="260"/>
      <c r="J117" s="260"/>
      <c r="K117" s="260"/>
      <c r="L117" s="260"/>
      <c r="M117" s="260"/>
      <c r="N117" s="260"/>
      <c r="O117" s="260"/>
      <c r="P117" s="260"/>
      <c r="Q117" s="260"/>
      <c r="R117" s="40"/>
    </row>
    <row r="118" spans="2:63" s="1" customFormat="1" ht="6.9" customHeight="1" x14ac:dyDescent="0.3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3" s="1" customFormat="1" ht="30" customHeight="1" x14ac:dyDescent="0.3">
      <c r="B119" s="38"/>
      <c r="C119" s="33" t="s">
        <v>17</v>
      </c>
      <c r="D119" s="39"/>
      <c r="E119" s="39"/>
      <c r="F119" s="258" t="str">
        <f>F6</f>
        <v>Centrum včasnej intervencie - rekonštr.bytu v bývalom objekte ZŠ Trnava</v>
      </c>
      <c r="G119" s="259"/>
      <c r="H119" s="259"/>
      <c r="I119" s="259"/>
      <c r="J119" s="259"/>
      <c r="K119" s="259"/>
      <c r="L119" s="259"/>
      <c r="M119" s="259"/>
      <c r="N119" s="259"/>
      <c r="O119" s="259"/>
      <c r="P119" s="259"/>
      <c r="Q119" s="39"/>
      <c r="R119" s="40"/>
    </row>
    <row r="120" spans="2:63" s="1" customFormat="1" ht="36.9" customHeight="1" x14ac:dyDescent="0.3">
      <c r="B120" s="38"/>
      <c r="C120" s="72" t="s">
        <v>110</v>
      </c>
      <c r="D120" s="39"/>
      <c r="E120" s="39"/>
      <c r="F120" s="235" t="str">
        <f>F7</f>
        <v>1 - Búracie práce</v>
      </c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39"/>
      <c r="R120" s="40"/>
    </row>
    <row r="121" spans="2:63" s="1" customFormat="1" ht="6.9" customHeight="1" x14ac:dyDescent="0.3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63" s="1" customFormat="1" ht="18" customHeight="1" x14ac:dyDescent="0.3">
      <c r="B122" s="38"/>
      <c r="C122" s="33" t="s">
        <v>21</v>
      </c>
      <c r="D122" s="39"/>
      <c r="E122" s="39"/>
      <c r="F122" s="31" t="str">
        <f>F9</f>
        <v>Mozartova č.10 Trnava</v>
      </c>
      <c r="G122" s="39"/>
      <c r="H122" s="39"/>
      <c r="I122" s="39"/>
      <c r="J122" s="39"/>
      <c r="K122" s="33" t="s">
        <v>23</v>
      </c>
      <c r="L122" s="39"/>
      <c r="M122" s="262" t="str">
        <f>IF(O9="","",O9)</f>
        <v>13. 7. 2018</v>
      </c>
      <c r="N122" s="262"/>
      <c r="O122" s="262"/>
      <c r="P122" s="262"/>
      <c r="Q122" s="39"/>
      <c r="R122" s="40"/>
    </row>
    <row r="123" spans="2:63" s="1" customFormat="1" ht="6.9" customHeight="1" x14ac:dyDescent="0.3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63" s="1" customFormat="1" ht="13.2" x14ac:dyDescent="0.3">
      <c r="B124" s="38"/>
      <c r="C124" s="33" t="s">
        <v>25</v>
      </c>
      <c r="D124" s="39"/>
      <c r="E124" s="39"/>
      <c r="F124" s="31" t="str">
        <f>E12</f>
        <v>Mesto Trnava,Hlavná1, 917 01 Trnava</v>
      </c>
      <c r="G124" s="39"/>
      <c r="H124" s="39"/>
      <c r="I124" s="39"/>
      <c r="J124" s="39"/>
      <c r="K124" s="33" t="s">
        <v>31</v>
      </c>
      <c r="L124" s="39"/>
      <c r="M124" s="219" t="str">
        <f>E18</f>
        <v>Ing. Miriam Suchomelová</v>
      </c>
      <c r="N124" s="219"/>
      <c r="O124" s="219"/>
      <c r="P124" s="219"/>
      <c r="Q124" s="219"/>
      <c r="R124" s="40"/>
    </row>
    <row r="125" spans="2:63" s="1" customFormat="1" ht="14.4" customHeight="1" x14ac:dyDescent="0.3">
      <c r="B125" s="38"/>
      <c r="C125" s="33" t="s">
        <v>29</v>
      </c>
      <c r="D125" s="39"/>
      <c r="E125" s="39"/>
      <c r="F125" s="31" t="str">
        <f>IF(E15="","",E15)</f>
        <v>Vyplň údaj</v>
      </c>
      <c r="G125" s="39"/>
      <c r="H125" s="39"/>
      <c r="I125" s="39"/>
      <c r="J125" s="39"/>
      <c r="K125" s="33" t="s">
        <v>35</v>
      </c>
      <c r="L125" s="39"/>
      <c r="M125" s="219" t="str">
        <f>E21</f>
        <v>Hulmanová Jana</v>
      </c>
      <c r="N125" s="219"/>
      <c r="O125" s="219"/>
      <c r="P125" s="219"/>
      <c r="Q125" s="219"/>
      <c r="R125" s="40"/>
    </row>
    <row r="126" spans="2:63" s="1" customFormat="1" ht="10.35" customHeight="1" x14ac:dyDescent="0.3"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40"/>
    </row>
    <row r="127" spans="2:63" s="8" customFormat="1" ht="29.25" customHeight="1" x14ac:dyDescent="0.3">
      <c r="B127" s="146"/>
      <c r="C127" s="147" t="s">
        <v>141</v>
      </c>
      <c r="D127" s="148" t="s">
        <v>142</v>
      </c>
      <c r="E127" s="148" t="s">
        <v>59</v>
      </c>
      <c r="F127" s="279" t="s">
        <v>143</v>
      </c>
      <c r="G127" s="279"/>
      <c r="H127" s="279"/>
      <c r="I127" s="279"/>
      <c r="J127" s="148" t="s">
        <v>144</v>
      </c>
      <c r="K127" s="148" t="s">
        <v>145</v>
      </c>
      <c r="L127" s="279" t="s">
        <v>146</v>
      </c>
      <c r="M127" s="279"/>
      <c r="N127" s="279" t="s">
        <v>115</v>
      </c>
      <c r="O127" s="279"/>
      <c r="P127" s="279"/>
      <c r="Q127" s="280"/>
      <c r="R127" s="149"/>
      <c r="T127" s="79" t="s">
        <v>147</v>
      </c>
      <c r="U127" s="80" t="s">
        <v>41</v>
      </c>
      <c r="V127" s="80" t="s">
        <v>148</v>
      </c>
      <c r="W127" s="80" t="s">
        <v>149</v>
      </c>
      <c r="X127" s="80" t="s">
        <v>150</v>
      </c>
      <c r="Y127" s="80" t="s">
        <v>151</v>
      </c>
      <c r="Z127" s="80" t="s">
        <v>152</v>
      </c>
      <c r="AA127" s="81" t="s">
        <v>153</v>
      </c>
    </row>
    <row r="128" spans="2:63" s="1" customFormat="1" ht="29.25" customHeight="1" x14ac:dyDescent="0.35">
      <c r="B128" s="38"/>
      <c r="C128" s="83" t="s">
        <v>112</v>
      </c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296">
        <f>BK128</f>
        <v>0</v>
      </c>
      <c r="O128" s="297"/>
      <c r="P128" s="297"/>
      <c r="Q128" s="297"/>
      <c r="R128" s="40"/>
      <c r="T128" s="82"/>
      <c r="U128" s="54"/>
      <c r="V128" s="54"/>
      <c r="W128" s="150">
        <f>W129+W184+W212</f>
        <v>0</v>
      </c>
      <c r="X128" s="54"/>
      <c r="Y128" s="150">
        <f>Y129+Y184+Y212</f>
        <v>0.78253751999999999</v>
      </c>
      <c r="Z128" s="54"/>
      <c r="AA128" s="151">
        <f>AA129+AA184+AA212</f>
        <v>7.4623962000000006</v>
      </c>
      <c r="AT128" s="22" t="s">
        <v>76</v>
      </c>
      <c r="AU128" s="22" t="s">
        <v>117</v>
      </c>
      <c r="BK128" s="152">
        <f>BK129+BK184+BK212</f>
        <v>0</v>
      </c>
    </row>
    <row r="129" spans="2:65" s="9" customFormat="1" ht="37.35" customHeight="1" x14ac:dyDescent="0.35">
      <c r="B129" s="153"/>
      <c r="C129" s="154"/>
      <c r="D129" s="155" t="s">
        <v>118</v>
      </c>
      <c r="E129" s="155"/>
      <c r="F129" s="155"/>
      <c r="G129" s="155"/>
      <c r="H129" s="155"/>
      <c r="I129" s="155"/>
      <c r="J129" s="155"/>
      <c r="K129" s="155"/>
      <c r="L129" s="155"/>
      <c r="M129" s="155"/>
      <c r="N129" s="275">
        <f>BK129</f>
        <v>0</v>
      </c>
      <c r="O129" s="298"/>
      <c r="P129" s="298"/>
      <c r="Q129" s="298"/>
      <c r="R129" s="156"/>
      <c r="T129" s="157"/>
      <c r="U129" s="154"/>
      <c r="V129" s="154"/>
      <c r="W129" s="158">
        <f>W130+W133+W182</f>
        <v>0</v>
      </c>
      <c r="X129" s="154"/>
      <c r="Y129" s="158">
        <f>Y130+Y133+Y182</f>
        <v>0.60352751999999998</v>
      </c>
      <c r="Z129" s="154"/>
      <c r="AA129" s="159">
        <f>AA130+AA133+AA182</f>
        <v>6.3308700000000009</v>
      </c>
      <c r="AR129" s="160" t="s">
        <v>83</v>
      </c>
      <c r="AT129" s="161" t="s">
        <v>76</v>
      </c>
      <c r="AU129" s="161" t="s">
        <v>77</v>
      </c>
      <c r="AY129" s="160" t="s">
        <v>154</v>
      </c>
      <c r="BK129" s="162">
        <f>BK130+BK133+BK182</f>
        <v>0</v>
      </c>
    </row>
    <row r="130" spans="2:65" s="9" customFormat="1" ht="19.95" customHeight="1" x14ac:dyDescent="0.35">
      <c r="B130" s="153"/>
      <c r="C130" s="154"/>
      <c r="D130" s="163" t="s">
        <v>119</v>
      </c>
      <c r="E130" s="163"/>
      <c r="F130" s="163"/>
      <c r="G130" s="163"/>
      <c r="H130" s="163"/>
      <c r="I130" s="163"/>
      <c r="J130" s="163"/>
      <c r="K130" s="163"/>
      <c r="L130" s="163"/>
      <c r="M130" s="163"/>
      <c r="N130" s="299">
        <f>BK130</f>
        <v>0</v>
      </c>
      <c r="O130" s="300"/>
      <c r="P130" s="300"/>
      <c r="Q130" s="300"/>
      <c r="R130" s="156"/>
      <c r="T130" s="157"/>
      <c r="U130" s="154"/>
      <c r="V130" s="154"/>
      <c r="W130" s="158">
        <f>SUM(W131:W132)</f>
        <v>0</v>
      </c>
      <c r="X130" s="154"/>
      <c r="Y130" s="158">
        <f>SUM(Y131:Y132)</f>
        <v>0.39689999999999998</v>
      </c>
      <c r="Z130" s="154"/>
      <c r="AA130" s="159">
        <f>SUM(AA131:AA132)</f>
        <v>0</v>
      </c>
      <c r="AR130" s="160" t="s">
        <v>83</v>
      </c>
      <c r="AT130" s="161" t="s">
        <v>76</v>
      </c>
      <c r="AU130" s="161" t="s">
        <v>83</v>
      </c>
      <c r="AY130" s="160" t="s">
        <v>154</v>
      </c>
      <c r="BK130" s="162">
        <f>SUM(BK131:BK132)</f>
        <v>0</v>
      </c>
    </row>
    <row r="131" spans="2:65" s="1" customFormat="1" ht="25.5" customHeight="1" x14ac:dyDescent="0.3">
      <c r="B131" s="135"/>
      <c r="C131" s="164" t="s">
        <v>83</v>
      </c>
      <c r="D131" s="164" t="s">
        <v>155</v>
      </c>
      <c r="E131" s="165" t="s">
        <v>156</v>
      </c>
      <c r="F131" s="281" t="s">
        <v>157</v>
      </c>
      <c r="G131" s="281"/>
      <c r="H131" s="281"/>
      <c r="I131" s="281"/>
      <c r="J131" s="166" t="s">
        <v>158</v>
      </c>
      <c r="K131" s="167">
        <v>3.375</v>
      </c>
      <c r="L131" s="282">
        <v>0</v>
      </c>
      <c r="M131" s="282"/>
      <c r="N131" s="283">
        <f>ROUND(L131*K131,3)</f>
        <v>0</v>
      </c>
      <c r="O131" s="283"/>
      <c r="P131" s="283"/>
      <c r="Q131" s="283"/>
      <c r="R131" s="138"/>
      <c r="T131" s="169" t="s">
        <v>5</v>
      </c>
      <c r="U131" s="47" t="s">
        <v>44</v>
      </c>
      <c r="V131" s="39"/>
      <c r="W131" s="170">
        <f>V131*K131</f>
        <v>0</v>
      </c>
      <c r="X131" s="170">
        <v>0.1176</v>
      </c>
      <c r="Y131" s="170">
        <f>X131*K131</f>
        <v>0.39689999999999998</v>
      </c>
      <c r="Z131" s="170">
        <v>0</v>
      </c>
      <c r="AA131" s="171">
        <f>Z131*K131</f>
        <v>0</v>
      </c>
      <c r="AR131" s="22" t="s">
        <v>92</v>
      </c>
      <c r="AT131" s="22" t="s">
        <v>155</v>
      </c>
      <c r="AU131" s="22" t="s">
        <v>86</v>
      </c>
      <c r="AY131" s="22" t="s">
        <v>154</v>
      </c>
      <c r="BE131" s="109">
        <f>IF(U131="základná",N131,0)</f>
        <v>0</v>
      </c>
      <c r="BF131" s="109">
        <f>IF(U131="znížená",N131,0)</f>
        <v>0</v>
      </c>
      <c r="BG131" s="109">
        <f>IF(U131="zákl. prenesená",N131,0)</f>
        <v>0</v>
      </c>
      <c r="BH131" s="109">
        <f>IF(U131="zníž. prenesená",N131,0)</f>
        <v>0</v>
      </c>
      <c r="BI131" s="109">
        <f>IF(U131="nulová",N131,0)</f>
        <v>0</v>
      </c>
      <c r="BJ131" s="22" t="s">
        <v>86</v>
      </c>
      <c r="BK131" s="172">
        <f>ROUND(L131*K131,3)</f>
        <v>0</v>
      </c>
      <c r="BL131" s="22" t="s">
        <v>92</v>
      </c>
      <c r="BM131" s="22" t="s">
        <v>159</v>
      </c>
    </row>
    <row r="132" spans="2:65" s="10" customFormat="1" ht="16.5" customHeight="1" x14ac:dyDescent="0.3">
      <c r="B132" s="173"/>
      <c r="C132" s="174"/>
      <c r="D132" s="174"/>
      <c r="E132" s="175" t="s">
        <v>5</v>
      </c>
      <c r="F132" s="284" t="s">
        <v>160</v>
      </c>
      <c r="G132" s="285"/>
      <c r="H132" s="285"/>
      <c r="I132" s="285"/>
      <c r="J132" s="174"/>
      <c r="K132" s="176">
        <v>3.375</v>
      </c>
      <c r="L132" s="174"/>
      <c r="M132" s="174"/>
      <c r="N132" s="174"/>
      <c r="O132" s="174"/>
      <c r="P132" s="174"/>
      <c r="Q132" s="174"/>
      <c r="R132" s="177"/>
      <c r="T132" s="178"/>
      <c r="U132" s="174"/>
      <c r="V132" s="174"/>
      <c r="W132" s="174"/>
      <c r="X132" s="174"/>
      <c r="Y132" s="174"/>
      <c r="Z132" s="174"/>
      <c r="AA132" s="179"/>
      <c r="AT132" s="180" t="s">
        <v>161</v>
      </c>
      <c r="AU132" s="180" t="s">
        <v>86</v>
      </c>
      <c r="AV132" s="10" t="s">
        <v>86</v>
      </c>
      <c r="AW132" s="10" t="s">
        <v>33</v>
      </c>
      <c r="AX132" s="10" t="s">
        <v>83</v>
      </c>
      <c r="AY132" s="180" t="s">
        <v>154</v>
      </c>
    </row>
    <row r="133" spans="2:65" s="9" customFormat="1" ht="29.85" customHeight="1" x14ac:dyDescent="0.35">
      <c r="B133" s="153"/>
      <c r="C133" s="154"/>
      <c r="D133" s="163" t="s">
        <v>120</v>
      </c>
      <c r="E133" s="163"/>
      <c r="F133" s="163"/>
      <c r="G133" s="163"/>
      <c r="H133" s="163"/>
      <c r="I133" s="163"/>
      <c r="J133" s="163"/>
      <c r="K133" s="163"/>
      <c r="L133" s="163"/>
      <c r="M133" s="163"/>
      <c r="N133" s="299">
        <f>BK133</f>
        <v>0</v>
      </c>
      <c r="O133" s="300"/>
      <c r="P133" s="300"/>
      <c r="Q133" s="300"/>
      <c r="R133" s="156"/>
      <c r="T133" s="157"/>
      <c r="U133" s="154"/>
      <c r="V133" s="154"/>
      <c r="W133" s="158">
        <f>SUM(W134:W181)</f>
        <v>0</v>
      </c>
      <c r="X133" s="154"/>
      <c r="Y133" s="158">
        <f>SUM(Y134:Y181)</f>
        <v>0.20662752000000001</v>
      </c>
      <c r="Z133" s="154"/>
      <c r="AA133" s="159">
        <f>SUM(AA134:AA181)</f>
        <v>6.3308700000000009</v>
      </c>
      <c r="AR133" s="160" t="s">
        <v>83</v>
      </c>
      <c r="AT133" s="161" t="s">
        <v>76</v>
      </c>
      <c r="AU133" s="161" t="s">
        <v>83</v>
      </c>
      <c r="AY133" s="160" t="s">
        <v>154</v>
      </c>
      <c r="BK133" s="162">
        <f>SUM(BK134:BK181)</f>
        <v>0</v>
      </c>
    </row>
    <row r="134" spans="2:65" s="1" customFormat="1" ht="25.5" customHeight="1" x14ac:dyDescent="0.3">
      <c r="B134" s="135"/>
      <c r="C134" s="164" t="s">
        <v>86</v>
      </c>
      <c r="D134" s="164" t="s">
        <v>155</v>
      </c>
      <c r="E134" s="165" t="s">
        <v>162</v>
      </c>
      <c r="F134" s="281" t="s">
        <v>163</v>
      </c>
      <c r="G134" s="281"/>
      <c r="H134" s="281"/>
      <c r="I134" s="281"/>
      <c r="J134" s="166" t="s">
        <v>158</v>
      </c>
      <c r="K134" s="167">
        <v>30</v>
      </c>
      <c r="L134" s="282">
        <v>0</v>
      </c>
      <c r="M134" s="282"/>
      <c r="N134" s="283">
        <f>ROUND(L134*K134,3)</f>
        <v>0</v>
      </c>
      <c r="O134" s="283"/>
      <c r="P134" s="283"/>
      <c r="Q134" s="283"/>
      <c r="R134" s="138"/>
      <c r="T134" s="169" t="s">
        <v>5</v>
      </c>
      <c r="U134" s="47" t="s">
        <v>44</v>
      </c>
      <c r="V134" s="39"/>
      <c r="W134" s="170">
        <f>V134*K134</f>
        <v>0</v>
      </c>
      <c r="X134" s="170">
        <v>1.5299999999999999E-3</v>
      </c>
      <c r="Y134" s="170">
        <f>X134*K134</f>
        <v>4.5899999999999996E-2</v>
      </c>
      <c r="Z134" s="170">
        <v>0</v>
      </c>
      <c r="AA134" s="171">
        <f>Z134*K134</f>
        <v>0</v>
      </c>
      <c r="AR134" s="22" t="s">
        <v>92</v>
      </c>
      <c r="AT134" s="22" t="s">
        <v>155</v>
      </c>
      <c r="AU134" s="22" t="s">
        <v>86</v>
      </c>
      <c r="AY134" s="22" t="s">
        <v>154</v>
      </c>
      <c r="BE134" s="109">
        <f>IF(U134="základná",N134,0)</f>
        <v>0</v>
      </c>
      <c r="BF134" s="109">
        <f>IF(U134="znížená",N134,0)</f>
        <v>0</v>
      </c>
      <c r="BG134" s="109">
        <f>IF(U134="zákl. prenesená",N134,0)</f>
        <v>0</v>
      </c>
      <c r="BH134" s="109">
        <f>IF(U134="zníž. prenesená",N134,0)</f>
        <v>0</v>
      </c>
      <c r="BI134" s="109">
        <f>IF(U134="nulová",N134,0)</f>
        <v>0</v>
      </c>
      <c r="BJ134" s="22" t="s">
        <v>86</v>
      </c>
      <c r="BK134" s="172">
        <f>ROUND(L134*K134,3)</f>
        <v>0</v>
      </c>
      <c r="BL134" s="22" t="s">
        <v>92</v>
      </c>
      <c r="BM134" s="22" t="s">
        <v>164</v>
      </c>
    </row>
    <row r="135" spans="2:65" s="1" customFormat="1" ht="25.5" customHeight="1" x14ac:dyDescent="0.3">
      <c r="B135" s="135"/>
      <c r="C135" s="164" t="s">
        <v>89</v>
      </c>
      <c r="D135" s="164" t="s">
        <v>155</v>
      </c>
      <c r="E135" s="165" t="s">
        <v>165</v>
      </c>
      <c r="F135" s="281" t="s">
        <v>166</v>
      </c>
      <c r="G135" s="281"/>
      <c r="H135" s="281"/>
      <c r="I135" s="281"/>
      <c r="J135" s="166" t="s">
        <v>158</v>
      </c>
      <c r="K135" s="167">
        <v>1.145</v>
      </c>
      <c r="L135" s="282">
        <v>0</v>
      </c>
      <c r="M135" s="282"/>
      <c r="N135" s="283">
        <f>ROUND(L135*K135,3)</f>
        <v>0</v>
      </c>
      <c r="O135" s="283"/>
      <c r="P135" s="283"/>
      <c r="Q135" s="283"/>
      <c r="R135" s="138"/>
      <c r="T135" s="169" t="s">
        <v>5</v>
      </c>
      <c r="U135" s="47" t="s">
        <v>44</v>
      </c>
      <c r="V135" s="39"/>
      <c r="W135" s="170">
        <f>V135*K135</f>
        <v>0</v>
      </c>
      <c r="X135" s="170">
        <v>0</v>
      </c>
      <c r="Y135" s="170">
        <f>X135*K135</f>
        <v>0</v>
      </c>
      <c r="Z135" s="170">
        <v>0.115</v>
      </c>
      <c r="AA135" s="171">
        <f>Z135*K135</f>
        <v>0.13167500000000001</v>
      </c>
      <c r="AR135" s="22" t="s">
        <v>92</v>
      </c>
      <c r="AT135" s="22" t="s">
        <v>155</v>
      </c>
      <c r="AU135" s="22" t="s">
        <v>86</v>
      </c>
      <c r="AY135" s="22" t="s">
        <v>154</v>
      </c>
      <c r="BE135" s="109">
        <f>IF(U135="základná",N135,0)</f>
        <v>0</v>
      </c>
      <c r="BF135" s="109">
        <f>IF(U135="znížená",N135,0)</f>
        <v>0</v>
      </c>
      <c r="BG135" s="109">
        <f>IF(U135="zákl. prenesená",N135,0)</f>
        <v>0</v>
      </c>
      <c r="BH135" s="109">
        <f>IF(U135="zníž. prenesená",N135,0)</f>
        <v>0</v>
      </c>
      <c r="BI135" s="109">
        <f>IF(U135="nulová",N135,0)</f>
        <v>0</v>
      </c>
      <c r="BJ135" s="22" t="s">
        <v>86</v>
      </c>
      <c r="BK135" s="172">
        <f>ROUND(L135*K135,3)</f>
        <v>0</v>
      </c>
      <c r="BL135" s="22" t="s">
        <v>92</v>
      </c>
      <c r="BM135" s="22" t="s">
        <v>167</v>
      </c>
    </row>
    <row r="136" spans="2:65" s="11" customFormat="1" ht="16.5" customHeight="1" x14ac:dyDescent="0.3">
      <c r="B136" s="181"/>
      <c r="C136" s="182"/>
      <c r="D136" s="182"/>
      <c r="E136" s="183" t="s">
        <v>5</v>
      </c>
      <c r="F136" s="286" t="s">
        <v>168</v>
      </c>
      <c r="G136" s="287"/>
      <c r="H136" s="287"/>
      <c r="I136" s="287"/>
      <c r="J136" s="182"/>
      <c r="K136" s="183" t="s">
        <v>5</v>
      </c>
      <c r="L136" s="182"/>
      <c r="M136" s="182"/>
      <c r="N136" s="182"/>
      <c r="O136" s="182"/>
      <c r="P136" s="182"/>
      <c r="Q136" s="182"/>
      <c r="R136" s="184"/>
      <c r="T136" s="185"/>
      <c r="U136" s="182"/>
      <c r="V136" s="182"/>
      <c r="W136" s="182"/>
      <c r="X136" s="182"/>
      <c r="Y136" s="182"/>
      <c r="Z136" s="182"/>
      <c r="AA136" s="186"/>
      <c r="AT136" s="187" t="s">
        <v>161</v>
      </c>
      <c r="AU136" s="187" t="s">
        <v>86</v>
      </c>
      <c r="AV136" s="11" t="s">
        <v>83</v>
      </c>
      <c r="AW136" s="11" t="s">
        <v>33</v>
      </c>
      <c r="AX136" s="11" t="s">
        <v>77</v>
      </c>
      <c r="AY136" s="187" t="s">
        <v>154</v>
      </c>
    </row>
    <row r="137" spans="2:65" s="10" customFormat="1" ht="16.5" customHeight="1" x14ac:dyDescent="0.3">
      <c r="B137" s="173"/>
      <c r="C137" s="174"/>
      <c r="D137" s="174"/>
      <c r="E137" s="175" t="s">
        <v>5</v>
      </c>
      <c r="F137" s="288" t="s">
        <v>169</v>
      </c>
      <c r="G137" s="289"/>
      <c r="H137" s="289"/>
      <c r="I137" s="289"/>
      <c r="J137" s="174"/>
      <c r="K137" s="176">
        <v>1.145</v>
      </c>
      <c r="L137" s="174"/>
      <c r="M137" s="174"/>
      <c r="N137" s="174"/>
      <c r="O137" s="174"/>
      <c r="P137" s="174"/>
      <c r="Q137" s="174"/>
      <c r="R137" s="177"/>
      <c r="T137" s="178"/>
      <c r="U137" s="174"/>
      <c r="V137" s="174"/>
      <c r="W137" s="174"/>
      <c r="X137" s="174"/>
      <c r="Y137" s="174"/>
      <c r="Z137" s="174"/>
      <c r="AA137" s="179"/>
      <c r="AT137" s="180" t="s">
        <v>161</v>
      </c>
      <c r="AU137" s="180" t="s">
        <v>86</v>
      </c>
      <c r="AV137" s="10" t="s">
        <v>86</v>
      </c>
      <c r="AW137" s="10" t="s">
        <v>33</v>
      </c>
      <c r="AX137" s="10" t="s">
        <v>83</v>
      </c>
      <c r="AY137" s="180" t="s">
        <v>154</v>
      </c>
    </row>
    <row r="138" spans="2:65" s="1" customFormat="1" ht="51" customHeight="1" x14ac:dyDescent="0.3">
      <c r="B138" s="135"/>
      <c r="C138" s="164" t="s">
        <v>92</v>
      </c>
      <c r="D138" s="164" t="s">
        <v>155</v>
      </c>
      <c r="E138" s="165" t="s">
        <v>170</v>
      </c>
      <c r="F138" s="281" t="s">
        <v>171</v>
      </c>
      <c r="G138" s="281"/>
      <c r="H138" s="281"/>
      <c r="I138" s="281"/>
      <c r="J138" s="166" t="s">
        <v>172</v>
      </c>
      <c r="K138" s="167">
        <v>0.39600000000000002</v>
      </c>
      <c r="L138" s="282">
        <v>0</v>
      </c>
      <c r="M138" s="282"/>
      <c r="N138" s="283">
        <f>ROUND(L138*K138,3)</f>
        <v>0</v>
      </c>
      <c r="O138" s="283"/>
      <c r="P138" s="283"/>
      <c r="Q138" s="283"/>
      <c r="R138" s="138"/>
      <c r="T138" s="169" t="s">
        <v>5</v>
      </c>
      <c r="U138" s="47" t="s">
        <v>44</v>
      </c>
      <c r="V138" s="39"/>
      <c r="W138" s="170">
        <f>V138*K138</f>
        <v>0</v>
      </c>
      <c r="X138" s="170">
        <v>0</v>
      </c>
      <c r="Y138" s="170">
        <f>X138*K138</f>
        <v>0</v>
      </c>
      <c r="Z138" s="170">
        <v>2.2000000000000002</v>
      </c>
      <c r="AA138" s="171">
        <f>Z138*K138</f>
        <v>0.87120000000000009</v>
      </c>
      <c r="AR138" s="22" t="s">
        <v>92</v>
      </c>
      <c r="AT138" s="22" t="s">
        <v>155</v>
      </c>
      <c r="AU138" s="22" t="s">
        <v>86</v>
      </c>
      <c r="AY138" s="22" t="s">
        <v>154</v>
      </c>
      <c r="BE138" s="109">
        <f>IF(U138="základná",N138,0)</f>
        <v>0</v>
      </c>
      <c r="BF138" s="109">
        <f>IF(U138="znížená",N138,0)</f>
        <v>0</v>
      </c>
      <c r="BG138" s="109">
        <f>IF(U138="zákl. prenesená",N138,0)</f>
        <v>0</v>
      </c>
      <c r="BH138" s="109">
        <f>IF(U138="zníž. prenesená",N138,0)</f>
        <v>0</v>
      </c>
      <c r="BI138" s="109">
        <f>IF(U138="nulová",N138,0)</f>
        <v>0</v>
      </c>
      <c r="BJ138" s="22" t="s">
        <v>86</v>
      </c>
      <c r="BK138" s="172">
        <f>ROUND(L138*K138,3)</f>
        <v>0</v>
      </c>
      <c r="BL138" s="22" t="s">
        <v>92</v>
      </c>
      <c r="BM138" s="22" t="s">
        <v>173</v>
      </c>
    </row>
    <row r="139" spans="2:65" s="11" customFormat="1" ht="25.5" customHeight="1" x14ac:dyDescent="0.3">
      <c r="B139" s="181"/>
      <c r="C139" s="182"/>
      <c r="D139" s="182"/>
      <c r="E139" s="183" t="s">
        <v>5</v>
      </c>
      <c r="F139" s="286" t="s">
        <v>174</v>
      </c>
      <c r="G139" s="287"/>
      <c r="H139" s="287"/>
      <c r="I139" s="287"/>
      <c r="J139" s="182"/>
      <c r="K139" s="183" t="s">
        <v>5</v>
      </c>
      <c r="L139" s="182"/>
      <c r="M139" s="182"/>
      <c r="N139" s="182"/>
      <c r="O139" s="182"/>
      <c r="P139" s="182"/>
      <c r="Q139" s="182"/>
      <c r="R139" s="184"/>
      <c r="T139" s="185"/>
      <c r="U139" s="182"/>
      <c r="V139" s="182"/>
      <c r="W139" s="182"/>
      <c r="X139" s="182"/>
      <c r="Y139" s="182"/>
      <c r="Z139" s="182"/>
      <c r="AA139" s="186"/>
      <c r="AT139" s="187" t="s">
        <v>161</v>
      </c>
      <c r="AU139" s="187" t="s">
        <v>86</v>
      </c>
      <c r="AV139" s="11" t="s">
        <v>83</v>
      </c>
      <c r="AW139" s="11" t="s">
        <v>33</v>
      </c>
      <c r="AX139" s="11" t="s">
        <v>77</v>
      </c>
      <c r="AY139" s="187" t="s">
        <v>154</v>
      </c>
    </row>
    <row r="140" spans="2:65" s="10" customFormat="1" ht="16.5" customHeight="1" x14ac:dyDescent="0.3">
      <c r="B140" s="173"/>
      <c r="C140" s="174"/>
      <c r="D140" s="174"/>
      <c r="E140" s="175" t="s">
        <v>5</v>
      </c>
      <c r="F140" s="288" t="s">
        <v>175</v>
      </c>
      <c r="G140" s="289"/>
      <c r="H140" s="289"/>
      <c r="I140" s="289"/>
      <c r="J140" s="174"/>
      <c r="K140" s="176">
        <v>0.39600000000000002</v>
      </c>
      <c r="L140" s="174"/>
      <c r="M140" s="174"/>
      <c r="N140" s="174"/>
      <c r="O140" s="174"/>
      <c r="P140" s="174"/>
      <c r="Q140" s="174"/>
      <c r="R140" s="177"/>
      <c r="T140" s="178"/>
      <c r="U140" s="174"/>
      <c r="V140" s="174"/>
      <c r="W140" s="174"/>
      <c r="X140" s="174"/>
      <c r="Y140" s="174"/>
      <c r="Z140" s="174"/>
      <c r="AA140" s="179"/>
      <c r="AT140" s="180" t="s">
        <v>161</v>
      </c>
      <c r="AU140" s="180" t="s">
        <v>86</v>
      </c>
      <c r="AV140" s="10" t="s">
        <v>86</v>
      </c>
      <c r="AW140" s="10" t="s">
        <v>33</v>
      </c>
      <c r="AX140" s="10" t="s">
        <v>83</v>
      </c>
      <c r="AY140" s="180" t="s">
        <v>154</v>
      </c>
    </row>
    <row r="141" spans="2:65" s="1" customFormat="1" ht="38.25" customHeight="1" x14ac:dyDescent="0.3">
      <c r="B141" s="135"/>
      <c r="C141" s="164" t="s">
        <v>176</v>
      </c>
      <c r="D141" s="164" t="s">
        <v>155</v>
      </c>
      <c r="E141" s="165" t="s">
        <v>177</v>
      </c>
      <c r="F141" s="281" t="s">
        <v>178</v>
      </c>
      <c r="G141" s="281"/>
      <c r="H141" s="281"/>
      <c r="I141" s="281"/>
      <c r="J141" s="166" t="s">
        <v>158</v>
      </c>
      <c r="K141" s="167">
        <v>7.91</v>
      </c>
      <c r="L141" s="282">
        <v>0</v>
      </c>
      <c r="M141" s="282"/>
      <c r="N141" s="283">
        <f>ROUND(L141*K141,3)</f>
        <v>0</v>
      </c>
      <c r="O141" s="283"/>
      <c r="P141" s="283"/>
      <c r="Q141" s="283"/>
      <c r="R141" s="138"/>
      <c r="T141" s="169" t="s">
        <v>5</v>
      </c>
      <c r="U141" s="47" t="s">
        <v>44</v>
      </c>
      <c r="V141" s="39"/>
      <c r="W141" s="170">
        <f>V141*K141</f>
        <v>0</v>
      </c>
      <c r="X141" s="170">
        <v>0</v>
      </c>
      <c r="Y141" s="170">
        <f>X141*K141</f>
        <v>0</v>
      </c>
      <c r="Z141" s="170">
        <v>0.02</v>
      </c>
      <c r="AA141" s="171">
        <f>Z141*K141</f>
        <v>0.15820000000000001</v>
      </c>
      <c r="AR141" s="22" t="s">
        <v>92</v>
      </c>
      <c r="AT141" s="22" t="s">
        <v>155</v>
      </c>
      <c r="AU141" s="22" t="s">
        <v>86</v>
      </c>
      <c r="AY141" s="22" t="s">
        <v>154</v>
      </c>
      <c r="BE141" s="109">
        <f>IF(U141="základná",N141,0)</f>
        <v>0</v>
      </c>
      <c r="BF141" s="109">
        <f>IF(U141="znížená",N141,0)</f>
        <v>0</v>
      </c>
      <c r="BG141" s="109">
        <f>IF(U141="zákl. prenesená",N141,0)</f>
        <v>0</v>
      </c>
      <c r="BH141" s="109">
        <f>IF(U141="zníž. prenesená",N141,0)</f>
        <v>0</v>
      </c>
      <c r="BI141" s="109">
        <f>IF(U141="nulová",N141,0)</f>
        <v>0</v>
      </c>
      <c r="BJ141" s="22" t="s">
        <v>86</v>
      </c>
      <c r="BK141" s="172">
        <f>ROUND(L141*K141,3)</f>
        <v>0</v>
      </c>
      <c r="BL141" s="22" t="s">
        <v>92</v>
      </c>
      <c r="BM141" s="22" t="s">
        <v>179</v>
      </c>
    </row>
    <row r="142" spans="2:65" s="11" customFormat="1" ht="16.5" customHeight="1" x14ac:dyDescent="0.3">
      <c r="B142" s="181"/>
      <c r="C142" s="182"/>
      <c r="D142" s="182"/>
      <c r="E142" s="183" t="s">
        <v>5</v>
      </c>
      <c r="F142" s="286" t="s">
        <v>180</v>
      </c>
      <c r="G142" s="287"/>
      <c r="H142" s="287"/>
      <c r="I142" s="287"/>
      <c r="J142" s="182"/>
      <c r="K142" s="183" t="s">
        <v>5</v>
      </c>
      <c r="L142" s="182"/>
      <c r="M142" s="182"/>
      <c r="N142" s="182"/>
      <c r="O142" s="182"/>
      <c r="P142" s="182"/>
      <c r="Q142" s="182"/>
      <c r="R142" s="184"/>
      <c r="T142" s="185"/>
      <c r="U142" s="182"/>
      <c r="V142" s="182"/>
      <c r="W142" s="182"/>
      <c r="X142" s="182"/>
      <c r="Y142" s="182"/>
      <c r="Z142" s="182"/>
      <c r="AA142" s="186"/>
      <c r="AT142" s="187" t="s">
        <v>161</v>
      </c>
      <c r="AU142" s="187" t="s">
        <v>86</v>
      </c>
      <c r="AV142" s="11" t="s">
        <v>83</v>
      </c>
      <c r="AW142" s="11" t="s">
        <v>33</v>
      </c>
      <c r="AX142" s="11" t="s">
        <v>77</v>
      </c>
      <c r="AY142" s="187" t="s">
        <v>154</v>
      </c>
    </row>
    <row r="143" spans="2:65" s="11" customFormat="1" ht="16.5" customHeight="1" x14ac:dyDescent="0.3">
      <c r="B143" s="181"/>
      <c r="C143" s="182"/>
      <c r="D143" s="182"/>
      <c r="E143" s="183" t="s">
        <v>5</v>
      </c>
      <c r="F143" s="290" t="s">
        <v>181</v>
      </c>
      <c r="G143" s="291"/>
      <c r="H143" s="291"/>
      <c r="I143" s="291"/>
      <c r="J143" s="182"/>
      <c r="K143" s="183" t="s">
        <v>5</v>
      </c>
      <c r="L143" s="182"/>
      <c r="M143" s="182"/>
      <c r="N143" s="182"/>
      <c r="O143" s="182"/>
      <c r="P143" s="182"/>
      <c r="Q143" s="182"/>
      <c r="R143" s="184"/>
      <c r="T143" s="185"/>
      <c r="U143" s="182"/>
      <c r="V143" s="182"/>
      <c r="W143" s="182"/>
      <c r="X143" s="182"/>
      <c r="Y143" s="182"/>
      <c r="Z143" s="182"/>
      <c r="AA143" s="186"/>
      <c r="AT143" s="187" t="s">
        <v>161</v>
      </c>
      <c r="AU143" s="187" t="s">
        <v>86</v>
      </c>
      <c r="AV143" s="11" t="s">
        <v>83</v>
      </c>
      <c r="AW143" s="11" t="s">
        <v>33</v>
      </c>
      <c r="AX143" s="11" t="s">
        <v>77</v>
      </c>
      <c r="AY143" s="187" t="s">
        <v>154</v>
      </c>
    </row>
    <row r="144" spans="2:65" s="10" customFormat="1" ht="16.5" customHeight="1" x14ac:dyDescent="0.3">
      <c r="B144" s="173"/>
      <c r="C144" s="174"/>
      <c r="D144" s="174"/>
      <c r="E144" s="175" t="s">
        <v>5</v>
      </c>
      <c r="F144" s="288" t="s">
        <v>182</v>
      </c>
      <c r="G144" s="289"/>
      <c r="H144" s="289"/>
      <c r="I144" s="289"/>
      <c r="J144" s="174"/>
      <c r="K144" s="176">
        <v>7.91</v>
      </c>
      <c r="L144" s="174"/>
      <c r="M144" s="174"/>
      <c r="N144" s="174"/>
      <c r="O144" s="174"/>
      <c r="P144" s="174"/>
      <c r="Q144" s="174"/>
      <c r="R144" s="177"/>
      <c r="T144" s="178"/>
      <c r="U144" s="174"/>
      <c r="V144" s="174"/>
      <c r="W144" s="174"/>
      <c r="X144" s="174"/>
      <c r="Y144" s="174"/>
      <c r="Z144" s="174"/>
      <c r="AA144" s="179"/>
      <c r="AT144" s="180" t="s">
        <v>161</v>
      </c>
      <c r="AU144" s="180" t="s">
        <v>86</v>
      </c>
      <c r="AV144" s="10" t="s">
        <v>86</v>
      </c>
      <c r="AW144" s="10" t="s">
        <v>33</v>
      </c>
      <c r="AX144" s="10" t="s">
        <v>83</v>
      </c>
      <c r="AY144" s="180" t="s">
        <v>154</v>
      </c>
    </row>
    <row r="145" spans="2:65" s="1" customFormat="1" ht="25.5" customHeight="1" x14ac:dyDescent="0.3">
      <c r="B145" s="135"/>
      <c r="C145" s="164" t="s">
        <v>183</v>
      </c>
      <c r="D145" s="164" t="s">
        <v>155</v>
      </c>
      <c r="E145" s="165" t="s">
        <v>184</v>
      </c>
      <c r="F145" s="281" t="s">
        <v>185</v>
      </c>
      <c r="G145" s="281"/>
      <c r="H145" s="281"/>
      <c r="I145" s="281"/>
      <c r="J145" s="166" t="s">
        <v>186</v>
      </c>
      <c r="K145" s="167">
        <v>16</v>
      </c>
      <c r="L145" s="282">
        <v>0</v>
      </c>
      <c r="M145" s="282"/>
      <c r="N145" s="283">
        <f>ROUND(L145*K145,3)</f>
        <v>0</v>
      </c>
      <c r="O145" s="283"/>
      <c r="P145" s="283"/>
      <c r="Q145" s="283"/>
      <c r="R145" s="138"/>
      <c r="T145" s="169" t="s">
        <v>5</v>
      </c>
      <c r="U145" s="47" t="s">
        <v>44</v>
      </c>
      <c r="V145" s="39"/>
      <c r="W145" s="170">
        <f>V145*K145</f>
        <v>0</v>
      </c>
      <c r="X145" s="170">
        <v>0</v>
      </c>
      <c r="Y145" s="170">
        <f>X145*K145</f>
        <v>0</v>
      </c>
      <c r="Z145" s="170">
        <v>1.2E-2</v>
      </c>
      <c r="AA145" s="171">
        <f>Z145*K145</f>
        <v>0.192</v>
      </c>
      <c r="AR145" s="22" t="s">
        <v>92</v>
      </c>
      <c r="AT145" s="22" t="s">
        <v>155</v>
      </c>
      <c r="AU145" s="22" t="s">
        <v>86</v>
      </c>
      <c r="AY145" s="22" t="s">
        <v>154</v>
      </c>
      <c r="BE145" s="109">
        <f>IF(U145="základná",N145,0)</f>
        <v>0</v>
      </c>
      <c r="BF145" s="109">
        <f>IF(U145="znížená",N145,0)</f>
        <v>0</v>
      </c>
      <c r="BG145" s="109">
        <f>IF(U145="zákl. prenesená",N145,0)</f>
        <v>0</v>
      </c>
      <c r="BH145" s="109">
        <f>IF(U145="zníž. prenesená",N145,0)</f>
        <v>0</v>
      </c>
      <c r="BI145" s="109">
        <f>IF(U145="nulová",N145,0)</f>
        <v>0</v>
      </c>
      <c r="BJ145" s="22" t="s">
        <v>86</v>
      </c>
      <c r="BK145" s="172">
        <f>ROUND(L145*K145,3)</f>
        <v>0</v>
      </c>
      <c r="BL145" s="22" t="s">
        <v>92</v>
      </c>
      <c r="BM145" s="22" t="s">
        <v>187</v>
      </c>
    </row>
    <row r="146" spans="2:65" s="10" customFormat="1" ht="16.5" customHeight="1" x14ac:dyDescent="0.3">
      <c r="B146" s="173"/>
      <c r="C146" s="174"/>
      <c r="D146" s="174"/>
      <c r="E146" s="175" t="s">
        <v>5</v>
      </c>
      <c r="F146" s="284" t="s">
        <v>188</v>
      </c>
      <c r="G146" s="285"/>
      <c r="H146" s="285"/>
      <c r="I146" s="285"/>
      <c r="J146" s="174"/>
      <c r="K146" s="176">
        <v>16</v>
      </c>
      <c r="L146" s="174"/>
      <c r="M146" s="174"/>
      <c r="N146" s="174"/>
      <c r="O146" s="174"/>
      <c r="P146" s="174"/>
      <c r="Q146" s="174"/>
      <c r="R146" s="177"/>
      <c r="T146" s="178"/>
      <c r="U146" s="174"/>
      <c r="V146" s="174"/>
      <c r="W146" s="174"/>
      <c r="X146" s="174"/>
      <c r="Y146" s="174"/>
      <c r="Z146" s="174"/>
      <c r="AA146" s="179"/>
      <c r="AT146" s="180" t="s">
        <v>161</v>
      </c>
      <c r="AU146" s="180" t="s">
        <v>86</v>
      </c>
      <c r="AV146" s="10" t="s">
        <v>86</v>
      </c>
      <c r="AW146" s="10" t="s">
        <v>33</v>
      </c>
      <c r="AX146" s="10" t="s">
        <v>83</v>
      </c>
      <c r="AY146" s="180" t="s">
        <v>154</v>
      </c>
    </row>
    <row r="147" spans="2:65" s="1" customFormat="1" ht="25.5" customHeight="1" x14ac:dyDescent="0.3">
      <c r="B147" s="135"/>
      <c r="C147" s="164" t="s">
        <v>189</v>
      </c>
      <c r="D147" s="164" t="s">
        <v>155</v>
      </c>
      <c r="E147" s="165" t="s">
        <v>190</v>
      </c>
      <c r="F147" s="281" t="s">
        <v>191</v>
      </c>
      <c r="G147" s="281"/>
      <c r="H147" s="281"/>
      <c r="I147" s="281"/>
      <c r="J147" s="166" t="s">
        <v>186</v>
      </c>
      <c r="K147" s="167">
        <v>6</v>
      </c>
      <c r="L147" s="282">
        <v>0</v>
      </c>
      <c r="M147" s="282"/>
      <c r="N147" s="283">
        <f>ROUND(L147*K147,3)</f>
        <v>0</v>
      </c>
      <c r="O147" s="283"/>
      <c r="P147" s="283"/>
      <c r="Q147" s="283"/>
      <c r="R147" s="138"/>
      <c r="T147" s="169" t="s">
        <v>5</v>
      </c>
      <c r="U147" s="47" t="s">
        <v>44</v>
      </c>
      <c r="V147" s="39"/>
      <c r="W147" s="170">
        <f>V147*K147</f>
        <v>0</v>
      </c>
      <c r="X147" s="170">
        <v>0</v>
      </c>
      <c r="Y147" s="170">
        <f>X147*K147</f>
        <v>0</v>
      </c>
      <c r="Z147" s="170">
        <v>1.6E-2</v>
      </c>
      <c r="AA147" s="171">
        <f>Z147*K147</f>
        <v>9.6000000000000002E-2</v>
      </c>
      <c r="AR147" s="22" t="s">
        <v>92</v>
      </c>
      <c r="AT147" s="22" t="s">
        <v>155</v>
      </c>
      <c r="AU147" s="22" t="s">
        <v>86</v>
      </c>
      <c r="AY147" s="22" t="s">
        <v>154</v>
      </c>
      <c r="BE147" s="109">
        <f>IF(U147="základná",N147,0)</f>
        <v>0</v>
      </c>
      <c r="BF147" s="109">
        <f>IF(U147="znížená",N147,0)</f>
        <v>0</v>
      </c>
      <c r="BG147" s="109">
        <f>IF(U147="zákl. prenesená",N147,0)</f>
        <v>0</v>
      </c>
      <c r="BH147" s="109">
        <f>IF(U147="zníž. prenesená",N147,0)</f>
        <v>0</v>
      </c>
      <c r="BI147" s="109">
        <f>IF(U147="nulová",N147,0)</f>
        <v>0</v>
      </c>
      <c r="BJ147" s="22" t="s">
        <v>86</v>
      </c>
      <c r="BK147" s="172">
        <f>ROUND(L147*K147,3)</f>
        <v>0</v>
      </c>
      <c r="BL147" s="22" t="s">
        <v>92</v>
      </c>
      <c r="BM147" s="22" t="s">
        <v>192</v>
      </c>
    </row>
    <row r="148" spans="2:65" s="10" customFormat="1" ht="16.5" customHeight="1" x14ac:dyDescent="0.3">
      <c r="B148" s="173"/>
      <c r="C148" s="174"/>
      <c r="D148" s="174"/>
      <c r="E148" s="175" t="s">
        <v>5</v>
      </c>
      <c r="F148" s="284" t="s">
        <v>193</v>
      </c>
      <c r="G148" s="285"/>
      <c r="H148" s="285"/>
      <c r="I148" s="285"/>
      <c r="J148" s="174"/>
      <c r="K148" s="176">
        <v>6</v>
      </c>
      <c r="L148" s="174"/>
      <c r="M148" s="174"/>
      <c r="N148" s="174"/>
      <c r="O148" s="174"/>
      <c r="P148" s="174"/>
      <c r="Q148" s="174"/>
      <c r="R148" s="177"/>
      <c r="T148" s="178"/>
      <c r="U148" s="174"/>
      <c r="V148" s="174"/>
      <c r="W148" s="174"/>
      <c r="X148" s="174"/>
      <c r="Y148" s="174"/>
      <c r="Z148" s="174"/>
      <c r="AA148" s="179"/>
      <c r="AT148" s="180" t="s">
        <v>161</v>
      </c>
      <c r="AU148" s="180" t="s">
        <v>86</v>
      </c>
      <c r="AV148" s="10" t="s">
        <v>86</v>
      </c>
      <c r="AW148" s="10" t="s">
        <v>33</v>
      </c>
      <c r="AX148" s="10" t="s">
        <v>83</v>
      </c>
      <c r="AY148" s="180" t="s">
        <v>154</v>
      </c>
    </row>
    <row r="149" spans="2:65" s="1" customFormat="1" ht="25.5" customHeight="1" x14ac:dyDescent="0.3">
      <c r="B149" s="135"/>
      <c r="C149" s="164" t="s">
        <v>194</v>
      </c>
      <c r="D149" s="164" t="s">
        <v>155</v>
      </c>
      <c r="E149" s="165" t="s">
        <v>195</v>
      </c>
      <c r="F149" s="281" t="s">
        <v>196</v>
      </c>
      <c r="G149" s="281"/>
      <c r="H149" s="281"/>
      <c r="I149" s="281"/>
      <c r="J149" s="166" t="s">
        <v>197</v>
      </c>
      <c r="K149" s="167">
        <v>34.18</v>
      </c>
      <c r="L149" s="282">
        <v>0</v>
      </c>
      <c r="M149" s="282"/>
      <c r="N149" s="283">
        <f>ROUND(L149*K149,3)</f>
        <v>0</v>
      </c>
      <c r="O149" s="283"/>
      <c r="P149" s="283"/>
      <c r="Q149" s="283"/>
      <c r="R149" s="138"/>
      <c r="T149" s="169" t="s">
        <v>5</v>
      </c>
      <c r="U149" s="47" t="s">
        <v>44</v>
      </c>
      <c r="V149" s="39"/>
      <c r="W149" s="170">
        <f>V149*K149</f>
        <v>0</v>
      </c>
      <c r="X149" s="170">
        <v>0</v>
      </c>
      <c r="Y149" s="170">
        <f>X149*K149</f>
        <v>0</v>
      </c>
      <c r="Z149" s="170">
        <v>8.0000000000000002E-3</v>
      </c>
      <c r="AA149" s="171">
        <f>Z149*K149</f>
        <v>0.27344000000000002</v>
      </c>
      <c r="AR149" s="22" t="s">
        <v>92</v>
      </c>
      <c r="AT149" s="22" t="s">
        <v>155</v>
      </c>
      <c r="AU149" s="22" t="s">
        <v>86</v>
      </c>
      <c r="AY149" s="22" t="s">
        <v>154</v>
      </c>
      <c r="BE149" s="109">
        <f>IF(U149="základná",N149,0)</f>
        <v>0</v>
      </c>
      <c r="BF149" s="109">
        <f>IF(U149="znížená",N149,0)</f>
        <v>0</v>
      </c>
      <c r="BG149" s="109">
        <f>IF(U149="zákl. prenesená",N149,0)</f>
        <v>0</v>
      </c>
      <c r="BH149" s="109">
        <f>IF(U149="zníž. prenesená",N149,0)</f>
        <v>0</v>
      </c>
      <c r="BI149" s="109">
        <f>IF(U149="nulová",N149,0)</f>
        <v>0</v>
      </c>
      <c r="BJ149" s="22" t="s">
        <v>86</v>
      </c>
      <c r="BK149" s="172">
        <f>ROUND(L149*K149,3)</f>
        <v>0</v>
      </c>
      <c r="BL149" s="22" t="s">
        <v>92</v>
      </c>
      <c r="BM149" s="22" t="s">
        <v>198</v>
      </c>
    </row>
    <row r="150" spans="2:65" s="11" customFormat="1" ht="16.5" customHeight="1" x14ac:dyDescent="0.3">
      <c r="B150" s="181"/>
      <c r="C150" s="182"/>
      <c r="D150" s="182"/>
      <c r="E150" s="183" t="s">
        <v>5</v>
      </c>
      <c r="F150" s="286" t="s">
        <v>199</v>
      </c>
      <c r="G150" s="287"/>
      <c r="H150" s="287"/>
      <c r="I150" s="287"/>
      <c r="J150" s="182"/>
      <c r="K150" s="183" t="s">
        <v>5</v>
      </c>
      <c r="L150" s="182"/>
      <c r="M150" s="182"/>
      <c r="N150" s="182"/>
      <c r="O150" s="182"/>
      <c r="P150" s="182"/>
      <c r="Q150" s="182"/>
      <c r="R150" s="184"/>
      <c r="T150" s="185"/>
      <c r="U150" s="182"/>
      <c r="V150" s="182"/>
      <c r="W150" s="182"/>
      <c r="X150" s="182"/>
      <c r="Y150" s="182"/>
      <c r="Z150" s="182"/>
      <c r="AA150" s="186"/>
      <c r="AT150" s="187" t="s">
        <v>161</v>
      </c>
      <c r="AU150" s="187" t="s">
        <v>86</v>
      </c>
      <c r="AV150" s="11" t="s">
        <v>83</v>
      </c>
      <c r="AW150" s="11" t="s">
        <v>33</v>
      </c>
      <c r="AX150" s="11" t="s">
        <v>77</v>
      </c>
      <c r="AY150" s="187" t="s">
        <v>154</v>
      </c>
    </row>
    <row r="151" spans="2:65" s="10" customFormat="1" ht="16.5" customHeight="1" x14ac:dyDescent="0.3">
      <c r="B151" s="173"/>
      <c r="C151" s="174"/>
      <c r="D151" s="174"/>
      <c r="E151" s="175" t="s">
        <v>5</v>
      </c>
      <c r="F151" s="288" t="s">
        <v>200</v>
      </c>
      <c r="G151" s="289"/>
      <c r="H151" s="289"/>
      <c r="I151" s="289"/>
      <c r="J151" s="174"/>
      <c r="K151" s="176">
        <v>34.18</v>
      </c>
      <c r="L151" s="174"/>
      <c r="M151" s="174"/>
      <c r="N151" s="174"/>
      <c r="O151" s="174"/>
      <c r="P151" s="174"/>
      <c r="Q151" s="174"/>
      <c r="R151" s="177"/>
      <c r="T151" s="178"/>
      <c r="U151" s="174"/>
      <c r="V151" s="174"/>
      <c r="W151" s="174"/>
      <c r="X151" s="174"/>
      <c r="Y151" s="174"/>
      <c r="Z151" s="174"/>
      <c r="AA151" s="179"/>
      <c r="AT151" s="180" t="s">
        <v>161</v>
      </c>
      <c r="AU151" s="180" t="s">
        <v>86</v>
      </c>
      <c r="AV151" s="10" t="s">
        <v>86</v>
      </c>
      <c r="AW151" s="10" t="s">
        <v>33</v>
      </c>
      <c r="AX151" s="10" t="s">
        <v>83</v>
      </c>
      <c r="AY151" s="180" t="s">
        <v>154</v>
      </c>
    </row>
    <row r="152" spans="2:65" s="1" customFormat="1" ht="25.5" customHeight="1" x14ac:dyDescent="0.3">
      <c r="B152" s="135"/>
      <c r="C152" s="164" t="s">
        <v>201</v>
      </c>
      <c r="D152" s="164" t="s">
        <v>155</v>
      </c>
      <c r="E152" s="165" t="s">
        <v>202</v>
      </c>
      <c r="F152" s="281" t="s">
        <v>203</v>
      </c>
      <c r="G152" s="281"/>
      <c r="H152" s="281"/>
      <c r="I152" s="281"/>
      <c r="J152" s="166" t="s">
        <v>186</v>
      </c>
      <c r="K152" s="167">
        <v>5</v>
      </c>
      <c r="L152" s="282">
        <v>0</v>
      </c>
      <c r="M152" s="282"/>
      <c r="N152" s="283">
        <f>ROUND(L152*K152,3)</f>
        <v>0</v>
      </c>
      <c r="O152" s="283"/>
      <c r="P152" s="283"/>
      <c r="Q152" s="283"/>
      <c r="R152" s="138"/>
      <c r="T152" s="169" t="s">
        <v>5</v>
      </c>
      <c r="U152" s="47" t="s">
        <v>44</v>
      </c>
      <c r="V152" s="39"/>
      <c r="W152" s="170">
        <f>V152*K152</f>
        <v>0</v>
      </c>
      <c r="X152" s="170">
        <v>0</v>
      </c>
      <c r="Y152" s="170">
        <f>X152*K152</f>
        <v>0</v>
      </c>
      <c r="Z152" s="170">
        <v>2.4E-2</v>
      </c>
      <c r="AA152" s="171">
        <f>Z152*K152</f>
        <v>0.12</v>
      </c>
      <c r="AR152" s="22" t="s">
        <v>92</v>
      </c>
      <c r="AT152" s="22" t="s">
        <v>155</v>
      </c>
      <c r="AU152" s="22" t="s">
        <v>86</v>
      </c>
      <c r="AY152" s="22" t="s">
        <v>154</v>
      </c>
      <c r="BE152" s="109">
        <f>IF(U152="základná",N152,0)</f>
        <v>0</v>
      </c>
      <c r="BF152" s="109">
        <f>IF(U152="znížená",N152,0)</f>
        <v>0</v>
      </c>
      <c r="BG152" s="109">
        <f>IF(U152="zákl. prenesená",N152,0)</f>
        <v>0</v>
      </c>
      <c r="BH152" s="109">
        <f>IF(U152="zníž. prenesená",N152,0)</f>
        <v>0</v>
      </c>
      <c r="BI152" s="109">
        <f>IF(U152="nulová",N152,0)</f>
        <v>0</v>
      </c>
      <c r="BJ152" s="22" t="s">
        <v>86</v>
      </c>
      <c r="BK152" s="172">
        <f>ROUND(L152*K152,3)</f>
        <v>0</v>
      </c>
      <c r="BL152" s="22" t="s">
        <v>92</v>
      </c>
      <c r="BM152" s="22" t="s">
        <v>204</v>
      </c>
    </row>
    <row r="153" spans="2:65" s="10" customFormat="1" ht="16.5" customHeight="1" x14ac:dyDescent="0.3">
      <c r="B153" s="173"/>
      <c r="C153" s="174"/>
      <c r="D153" s="174"/>
      <c r="E153" s="175" t="s">
        <v>5</v>
      </c>
      <c r="F153" s="284" t="s">
        <v>205</v>
      </c>
      <c r="G153" s="285"/>
      <c r="H153" s="285"/>
      <c r="I153" s="285"/>
      <c r="J153" s="174"/>
      <c r="K153" s="176">
        <v>5</v>
      </c>
      <c r="L153" s="174"/>
      <c r="M153" s="174"/>
      <c r="N153" s="174"/>
      <c r="O153" s="174"/>
      <c r="P153" s="174"/>
      <c r="Q153" s="174"/>
      <c r="R153" s="177"/>
      <c r="T153" s="178"/>
      <c r="U153" s="174"/>
      <c r="V153" s="174"/>
      <c r="W153" s="174"/>
      <c r="X153" s="174"/>
      <c r="Y153" s="174"/>
      <c r="Z153" s="174"/>
      <c r="AA153" s="179"/>
      <c r="AT153" s="180" t="s">
        <v>161</v>
      </c>
      <c r="AU153" s="180" t="s">
        <v>86</v>
      </c>
      <c r="AV153" s="10" t="s">
        <v>86</v>
      </c>
      <c r="AW153" s="10" t="s">
        <v>33</v>
      </c>
      <c r="AX153" s="10" t="s">
        <v>83</v>
      </c>
      <c r="AY153" s="180" t="s">
        <v>154</v>
      </c>
    </row>
    <row r="154" spans="2:65" s="1" customFormat="1" ht="38.25" customHeight="1" x14ac:dyDescent="0.3">
      <c r="B154" s="135"/>
      <c r="C154" s="164" t="s">
        <v>206</v>
      </c>
      <c r="D154" s="164" t="s">
        <v>155</v>
      </c>
      <c r="E154" s="165" t="s">
        <v>207</v>
      </c>
      <c r="F154" s="281" t="s">
        <v>208</v>
      </c>
      <c r="G154" s="281"/>
      <c r="H154" s="281"/>
      <c r="I154" s="281"/>
      <c r="J154" s="166" t="s">
        <v>158</v>
      </c>
      <c r="K154" s="167">
        <v>3.1520000000000001</v>
      </c>
      <c r="L154" s="282">
        <v>0</v>
      </c>
      <c r="M154" s="282"/>
      <c r="N154" s="283">
        <f>ROUND(L154*K154,3)</f>
        <v>0</v>
      </c>
      <c r="O154" s="283"/>
      <c r="P154" s="283"/>
      <c r="Q154" s="283"/>
      <c r="R154" s="138"/>
      <c r="T154" s="169" t="s">
        <v>5</v>
      </c>
      <c r="U154" s="47" t="s">
        <v>44</v>
      </c>
      <c r="V154" s="39"/>
      <c r="W154" s="170">
        <f>V154*K154</f>
        <v>0</v>
      </c>
      <c r="X154" s="170">
        <v>0</v>
      </c>
      <c r="Y154" s="170">
        <f>X154*K154</f>
        <v>0</v>
      </c>
      <c r="Z154" s="170">
        <v>8.7999999999999995E-2</v>
      </c>
      <c r="AA154" s="171">
        <f>Z154*K154</f>
        <v>0.27737600000000001</v>
      </c>
      <c r="AR154" s="22" t="s">
        <v>92</v>
      </c>
      <c r="AT154" s="22" t="s">
        <v>155</v>
      </c>
      <c r="AU154" s="22" t="s">
        <v>86</v>
      </c>
      <c r="AY154" s="22" t="s">
        <v>154</v>
      </c>
      <c r="BE154" s="109">
        <f>IF(U154="základná",N154,0)</f>
        <v>0</v>
      </c>
      <c r="BF154" s="109">
        <f>IF(U154="znížená",N154,0)</f>
        <v>0</v>
      </c>
      <c r="BG154" s="109">
        <f>IF(U154="zákl. prenesená",N154,0)</f>
        <v>0</v>
      </c>
      <c r="BH154" s="109">
        <f>IF(U154="zníž. prenesená",N154,0)</f>
        <v>0</v>
      </c>
      <c r="BI154" s="109">
        <f>IF(U154="nulová",N154,0)</f>
        <v>0</v>
      </c>
      <c r="BJ154" s="22" t="s">
        <v>86</v>
      </c>
      <c r="BK154" s="172">
        <f>ROUND(L154*K154,3)</f>
        <v>0</v>
      </c>
      <c r="BL154" s="22" t="s">
        <v>92</v>
      </c>
      <c r="BM154" s="22" t="s">
        <v>209</v>
      </c>
    </row>
    <row r="155" spans="2:65" s="10" customFormat="1" ht="16.5" customHeight="1" x14ac:dyDescent="0.3">
      <c r="B155" s="173"/>
      <c r="C155" s="174"/>
      <c r="D155" s="174"/>
      <c r="E155" s="175" t="s">
        <v>5</v>
      </c>
      <c r="F155" s="284" t="s">
        <v>210</v>
      </c>
      <c r="G155" s="285"/>
      <c r="H155" s="285"/>
      <c r="I155" s="285"/>
      <c r="J155" s="174"/>
      <c r="K155" s="176">
        <v>3.1520000000000001</v>
      </c>
      <c r="L155" s="174"/>
      <c r="M155" s="174"/>
      <c r="N155" s="174"/>
      <c r="O155" s="174"/>
      <c r="P155" s="174"/>
      <c r="Q155" s="174"/>
      <c r="R155" s="177"/>
      <c r="T155" s="178"/>
      <c r="U155" s="174"/>
      <c r="V155" s="174"/>
      <c r="W155" s="174"/>
      <c r="X155" s="174"/>
      <c r="Y155" s="174"/>
      <c r="Z155" s="174"/>
      <c r="AA155" s="179"/>
      <c r="AT155" s="180" t="s">
        <v>161</v>
      </c>
      <c r="AU155" s="180" t="s">
        <v>86</v>
      </c>
      <c r="AV155" s="10" t="s">
        <v>86</v>
      </c>
      <c r="AW155" s="10" t="s">
        <v>33</v>
      </c>
      <c r="AX155" s="10" t="s">
        <v>83</v>
      </c>
      <c r="AY155" s="180" t="s">
        <v>154</v>
      </c>
    </row>
    <row r="156" spans="2:65" s="1" customFormat="1" ht="25.5" customHeight="1" x14ac:dyDescent="0.3">
      <c r="B156" s="135"/>
      <c r="C156" s="164" t="s">
        <v>211</v>
      </c>
      <c r="D156" s="164" t="s">
        <v>155</v>
      </c>
      <c r="E156" s="165" t="s">
        <v>212</v>
      </c>
      <c r="F156" s="281" t="s">
        <v>213</v>
      </c>
      <c r="G156" s="281"/>
      <c r="H156" s="281"/>
      <c r="I156" s="281"/>
      <c r="J156" s="166" t="s">
        <v>158</v>
      </c>
      <c r="K156" s="167">
        <v>2.3639999999999999</v>
      </c>
      <c r="L156" s="282">
        <v>0</v>
      </c>
      <c r="M156" s="282"/>
      <c r="N156" s="283">
        <f>ROUND(L156*K156,3)</f>
        <v>0</v>
      </c>
      <c r="O156" s="283"/>
      <c r="P156" s="283"/>
      <c r="Q156" s="283"/>
      <c r="R156" s="138"/>
      <c r="T156" s="169" t="s">
        <v>5</v>
      </c>
      <c r="U156" s="47" t="s">
        <v>44</v>
      </c>
      <c r="V156" s="39"/>
      <c r="W156" s="170">
        <f>V156*K156</f>
        <v>0</v>
      </c>
      <c r="X156" s="170">
        <v>0</v>
      </c>
      <c r="Y156" s="170">
        <f>X156*K156</f>
        <v>0</v>
      </c>
      <c r="Z156" s="170">
        <v>7.5999999999999998E-2</v>
      </c>
      <c r="AA156" s="171">
        <f>Z156*K156</f>
        <v>0.17966399999999999</v>
      </c>
      <c r="AR156" s="22" t="s">
        <v>92</v>
      </c>
      <c r="AT156" s="22" t="s">
        <v>155</v>
      </c>
      <c r="AU156" s="22" t="s">
        <v>86</v>
      </c>
      <c r="AY156" s="22" t="s">
        <v>154</v>
      </c>
      <c r="BE156" s="109">
        <f>IF(U156="základná",N156,0)</f>
        <v>0</v>
      </c>
      <c r="BF156" s="109">
        <f>IF(U156="znížená",N156,0)</f>
        <v>0</v>
      </c>
      <c r="BG156" s="109">
        <f>IF(U156="zákl. prenesená",N156,0)</f>
        <v>0</v>
      </c>
      <c r="BH156" s="109">
        <f>IF(U156="zníž. prenesená",N156,0)</f>
        <v>0</v>
      </c>
      <c r="BI156" s="109">
        <f>IF(U156="nulová",N156,0)</f>
        <v>0</v>
      </c>
      <c r="BJ156" s="22" t="s">
        <v>86</v>
      </c>
      <c r="BK156" s="172">
        <f>ROUND(L156*K156,3)</f>
        <v>0</v>
      </c>
      <c r="BL156" s="22" t="s">
        <v>92</v>
      </c>
      <c r="BM156" s="22" t="s">
        <v>214</v>
      </c>
    </row>
    <row r="157" spans="2:65" s="11" customFormat="1" ht="16.5" customHeight="1" x14ac:dyDescent="0.3">
      <c r="B157" s="181"/>
      <c r="C157" s="182"/>
      <c r="D157" s="182"/>
      <c r="E157" s="183" t="s">
        <v>5</v>
      </c>
      <c r="F157" s="286" t="s">
        <v>215</v>
      </c>
      <c r="G157" s="287"/>
      <c r="H157" s="287"/>
      <c r="I157" s="287"/>
      <c r="J157" s="182"/>
      <c r="K157" s="183" t="s">
        <v>5</v>
      </c>
      <c r="L157" s="182"/>
      <c r="M157" s="182"/>
      <c r="N157" s="182"/>
      <c r="O157" s="182"/>
      <c r="P157" s="182"/>
      <c r="Q157" s="182"/>
      <c r="R157" s="184"/>
      <c r="T157" s="185"/>
      <c r="U157" s="182"/>
      <c r="V157" s="182"/>
      <c r="W157" s="182"/>
      <c r="X157" s="182"/>
      <c r="Y157" s="182"/>
      <c r="Z157" s="182"/>
      <c r="AA157" s="186"/>
      <c r="AT157" s="187" t="s">
        <v>161</v>
      </c>
      <c r="AU157" s="187" t="s">
        <v>86</v>
      </c>
      <c r="AV157" s="11" t="s">
        <v>83</v>
      </c>
      <c r="AW157" s="11" t="s">
        <v>33</v>
      </c>
      <c r="AX157" s="11" t="s">
        <v>77</v>
      </c>
      <c r="AY157" s="187" t="s">
        <v>154</v>
      </c>
    </row>
    <row r="158" spans="2:65" s="10" customFormat="1" ht="16.5" customHeight="1" x14ac:dyDescent="0.3">
      <c r="B158" s="173"/>
      <c r="C158" s="174"/>
      <c r="D158" s="174"/>
      <c r="E158" s="175" t="s">
        <v>5</v>
      </c>
      <c r="F158" s="288" t="s">
        <v>216</v>
      </c>
      <c r="G158" s="289"/>
      <c r="H158" s="289"/>
      <c r="I158" s="289"/>
      <c r="J158" s="174"/>
      <c r="K158" s="176">
        <v>2.3639999999999999</v>
      </c>
      <c r="L158" s="174"/>
      <c r="M158" s="174"/>
      <c r="N158" s="174"/>
      <c r="O158" s="174"/>
      <c r="P158" s="174"/>
      <c r="Q158" s="174"/>
      <c r="R158" s="177"/>
      <c r="T158" s="178"/>
      <c r="U158" s="174"/>
      <c r="V158" s="174"/>
      <c r="W158" s="174"/>
      <c r="X158" s="174"/>
      <c r="Y158" s="174"/>
      <c r="Z158" s="174"/>
      <c r="AA158" s="179"/>
      <c r="AT158" s="180" t="s">
        <v>161</v>
      </c>
      <c r="AU158" s="180" t="s">
        <v>86</v>
      </c>
      <c r="AV158" s="10" t="s">
        <v>86</v>
      </c>
      <c r="AW158" s="10" t="s">
        <v>33</v>
      </c>
      <c r="AX158" s="10" t="s">
        <v>83</v>
      </c>
      <c r="AY158" s="180" t="s">
        <v>154</v>
      </c>
    </row>
    <row r="159" spans="2:65" s="1" customFormat="1" ht="25.5" customHeight="1" x14ac:dyDescent="0.3">
      <c r="B159" s="135"/>
      <c r="C159" s="164" t="s">
        <v>217</v>
      </c>
      <c r="D159" s="164" t="s">
        <v>155</v>
      </c>
      <c r="E159" s="165" t="s">
        <v>218</v>
      </c>
      <c r="F159" s="281" t="s">
        <v>219</v>
      </c>
      <c r="G159" s="281"/>
      <c r="H159" s="281"/>
      <c r="I159" s="281"/>
      <c r="J159" s="166" t="s">
        <v>172</v>
      </c>
      <c r="K159" s="167">
        <v>0.84499999999999997</v>
      </c>
      <c r="L159" s="282">
        <v>0</v>
      </c>
      <c r="M159" s="282"/>
      <c r="N159" s="283">
        <f>ROUND(L159*K159,3)</f>
        <v>0</v>
      </c>
      <c r="O159" s="283"/>
      <c r="P159" s="283"/>
      <c r="Q159" s="283"/>
      <c r="R159" s="138"/>
      <c r="T159" s="169" t="s">
        <v>5</v>
      </c>
      <c r="U159" s="47" t="s">
        <v>44</v>
      </c>
      <c r="V159" s="39"/>
      <c r="W159" s="170">
        <f>V159*K159</f>
        <v>0</v>
      </c>
      <c r="X159" s="170">
        <v>0</v>
      </c>
      <c r="Y159" s="170">
        <f>X159*K159</f>
        <v>0</v>
      </c>
      <c r="Z159" s="170">
        <v>1.875</v>
      </c>
      <c r="AA159" s="171">
        <f>Z159*K159</f>
        <v>1.5843749999999999</v>
      </c>
      <c r="AR159" s="22" t="s">
        <v>92</v>
      </c>
      <c r="AT159" s="22" t="s">
        <v>155</v>
      </c>
      <c r="AU159" s="22" t="s">
        <v>86</v>
      </c>
      <c r="AY159" s="22" t="s">
        <v>154</v>
      </c>
      <c r="BE159" s="109">
        <f>IF(U159="základná",N159,0)</f>
        <v>0</v>
      </c>
      <c r="BF159" s="109">
        <f>IF(U159="znížená",N159,0)</f>
        <v>0</v>
      </c>
      <c r="BG159" s="109">
        <f>IF(U159="zákl. prenesená",N159,0)</f>
        <v>0</v>
      </c>
      <c r="BH159" s="109">
        <f>IF(U159="zníž. prenesená",N159,0)</f>
        <v>0</v>
      </c>
      <c r="BI159" s="109">
        <f>IF(U159="nulová",N159,0)</f>
        <v>0</v>
      </c>
      <c r="BJ159" s="22" t="s">
        <v>86</v>
      </c>
      <c r="BK159" s="172">
        <f>ROUND(L159*K159,3)</f>
        <v>0</v>
      </c>
      <c r="BL159" s="22" t="s">
        <v>92</v>
      </c>
      <c r="BM159" s="22" t="s">
        <v>220</v>
      </c>
    </row>
    <row r="160" spans="2:65" s="10" customFormat="1" ht="16.5" customHeight="1" x14ac:dyDescent="0.3">
      <c r="B160" s="173"/>
      <c r="C160" s="174"/>
      <c r="D160" s="174"/>
      <c r="E160" s="175" t="s">
        <v>5</v>
      </c>
      <c r="F160" s="284" t="s">
        <v>221</v>
      </c>
      <c r="G160" s="285"/>
      <c r="H160" s="285"/>
      <c r="I160" s="285"/>
      <c r="J160" s="174"/>
      <c r="K160" s="176">
        <v>0.84499999999999997</v>
      </c>
      <c r="L160" s="174"/>
      <c r="M160" s="174"/>
      <c r="N160" s="174"/>
      <c r="O160" s="174"/>
      <c r="P160" s="174"/>
      <c r="Q160" s="174"/>
      <c r="R160" s="177"/>
      <c r="T160" s="178"/>
      <c r="U160" s="174"/>
      <c r="V160" s="174"/>
      <c r="W160" s="174"/>
      <c r="X160" s="174"/>
      <c r="Y160" s="174"/>
      <c r="Z160" s="174"/>
      <c r="AA160" s="179"/>
      <c r="AT160" s="180" t="s">
        <v>161</v>
      </c>
      <c r="AU160" s="180" t="s">
        <v>86</v>
      </c>
      <c r="AV160" s="10" t="s">
        <v>86</v>
      </c>
      <c r="AW160" s="10" t="s">
        <v>33</v>
      </c>
      <c r="AX160" s="10" t="s">
        <v>83</v>
      </c>
      <c r="AY160" s="180" t="s">
        <v>154</v>
      </c>
    </row>
    <row r="161" spans="2:65" s="1" customFormat="1" ht="38.25" customHeight="1" x14ac:dyDescent="0.3">
      <c r="B161" s="135"/>
      <c r="C161" s="164" t="s">
        <v>222</v>
      </c>
      <c r="D161" s="164" t="s">
        <v>155</v>
      </c>
      <c r="E161" s="165" t="s">
        <v>223</v>
      </c>
      <c r="F161" s="281" t="s">
        <v>224</v>
      </c>
      <c r="G161" s="281"/>
      <c r="H161" s="281"/>
      <c r="I161" s="281"/>
      <c r="J161" s="166" t="s">
        <v>158</v>
      </c>
      <c r="K161" s="167">
        <v>1</v>
      </c>
      <c r="L161" s="282">
        <v>0</v>
      </c>
      <c r="M161" s="282"/>
      <c r="N161" s="283">
        <f>ROUND(L161*K161,3)</f>
        <v>0</v>
      </c>
      <c r="O161" s="283"/>
      <c r="P161" s="283"/>
      <c r="Q161" s="283"/>
      <c r="R161" s="138"/>
      <c r="T161" s="169" t="s">
        <v>5</v>
      </c>
      <c r="U161" s="47" t="s">
        <v>44</v>
      </c>
      <c r="V161" s="39"/>
      <c r="W161" s="170">
        <f>V161*K161</f>
        <v>0</v>
      </c>
      <c r="X161" s="170">
        <v>0</v>
      </c>
      <c r="Y161" s="170">
        <f>X161*K161</f>
        <v>0</v>
      </c>
      <c r="Z161" s="170">
        <v>0.16500000000000001</v>
      </c>
      <c r="AA161" s="171">
        <f>Z161*K161</f>
        <v>0.16500000000000001</v>
      </c>
      <c r="AR161" s="22" t="s">
        <v>92</v>
      </c>
      <c r="AT161" s="22" t="s">
        <v>155</v>
      </c>
      <c r="AU161" s="22" t="s">
        <v>86</v>
      </c>
      <c r="AY161" s="22" t="s">
        <v>154</v>
      </c>
      <c r="BE161" s="109">
        <f>IF(U161="základná",N161,0)</f>
        <v>0</v>
      </c>
      <c r="BF161" s="109">
        <f>IF(U161="znížená",N161,0)</f>
        <v>0</v>
      </c>
      <c r="BG161" s="109">
        <f>IF(U161="zákl. prenesená",N161,0)</f>
        <v>0</v>
      </c>
      <c r="BH161" s="109">
        <f>IF(U161="zníž. prenesená",N161,0)</f>
        <v>0</v>
      </c>
      <c r="BI161" s="109">
        <f>IF(U161="nulová",N161,0)</f>
        <v>0</v>
      </c>
      <c r="BJ161" s="22" t="s">
        <v>86</v>
      </c>
      <c r="BK161" s="172">
        <f>ROUND(L161*K161,3)</f>
        <v>0</v>
      </c>
      <c r="BL161" s="22" t="s">
        <v>92</v>
      </c>
      <c r="BM161" s="22" t="s">
        <v>225</v>
      </c>
    </row>
    <row r="162" spans="2:65" s="10" customFormat="1" ht="25.5" customHeight="1" x14ac:dyDescent="0.3">
      <c r="B162" s="173"/>
      <c r="C162" s="174"/>
      <c r="D162" s="174"/>
      <c r="E162" s="175" t="s">
        <v>5</v>
      </c>
      <c r="F162" s="284" t="s">
        <v>226</v>
      </c>
      <c r="G162" s="285"/>
      <c r="H162" s="285"/>
      <c r="I162" s="285"/>
      <c r="J162" s="174"/>
      <c r="K162" s="176">
        <v>1</v>
      </c>
      <c r="L162" s="174"/>
      <c r="M162" s="174"/>
      <c r="N162" s="174"/>
      <c r="O162" s="174"/>
      <c r="P162" s="174"/>
      <c r="Q162" s="174"/>
      <c r="R162" s="177"/>
      <c r="T162" s="178"/>
      <c r="U162" s="174"/>
      <c r="V162" s="174"/>
      <c r="W162" s="174"/>
      <c r="X162" s="174"/>
      <c r="Y162" s="174"/>
      <c r="Z162" s="174"/>
      <c r="AA162" s="179"/>
      <c r="AT162" s="180" t="s">
        <v>161</v>
      </c>
      <c r="AU162" s="180" t="s">
        <v>86</v>
      </c>
      <c r="AV162" s="10" t="s">
        <v>86</v>
      </c>
      <c r="AW162" s="10" t="s">
        <v>33</v>
      </c>
      <c r="AX162" s="10" t="s">
        <v>83</v>
      </c>
      <c r="AY162" s="180" t="s">
        <v>154</v>
      </c>
    </row>
    <row r="163" spans="2:65" s="1" customFormat="1" ht="25.5" customHeight="1" x14ac:dyDescent="0.3">
      <c r="B163" s="135"/>
      <c r="C163" s="164" t="s">
        <v>227</v>
      </c>
      <c r="D163" s="164" t="s">
        <v>155</v>
      </c>
      <c r="E163" s="165" t="s">
        <v>228</v>
      </c>
      <c r="F163" s="281" t="s">
        <v>229</v>
      </c>
      <c r="G163" s="281"/>
      <c r="H163" s="281"/>
      <c r="I163" s="281"/>
      <c r="J163" s="166" t="s">
        <v>197</v>
      </c>
      <c r="K163" s="167">
        <v>1.611</v>
      </c>
      <c r="L163" s="282">
        <v>0</v>
      </c>
      <c r="M163" s="282"/>
      <c r="N163" s="283">
        <f>ROUND(L163*K163,3)</f>
        <v>0</v>
      </c>
      <c r="O163" s="283"/>
      <c r="P163" s="283"/>
      <c r="Q163" s="283"/>
      <c r="R163" s="138"/>
      <c r="T163" s="169" t="s">
        <v>5</v>
      </c>
      <c r="U163" s="47" t="s">
        <v>44</v>
      </c>
      <c r="V163" s="39"/>
      <c r="W163" s="170">
        <f>V163*K163</f>
        <v>0</v>
      </c>
      <c r="X163" s="170">
        <v>1.2319999999999999E-2</v>
      </c>
      <c r="Y163" s="170">
        <f>X163*K163</f>
        <v>1.984752E-2</v>
      </c>
      <c r="Z163" s="170">
        <v>0</v>
      </c>
      <c r="AA163" s="171">
        <f>Z163*K163</f>
        <v>0</v>
      </c>
      <c r="AR163" s="22" t="s">
        <v>92</v>
      </c>
      <c r="AT163" s="22" t="s">
        <v>155</v>
      </c>
      <c r="AU163" s="22" t="s">
        <v>86</v>
      </c>
      <c r="AY163" s="22" t="s">
        <v>154</v>
      </c>
      <c r="BE163" s="109">
        <f>IF(U163="základná",N163,0)</f>
        <v>0</v>
      </c>
      <c r="BF163" s="109">
        <f>IF(U163="znížená",N163,0)</f>
        <v>0</v>
      </c>
      <c r="BG163" s="109">
        <f>IF(U163="zákl. prenesená",N163,0)</f>
        <v>0</v>
      </c>
      <c r="BH163" s="109">
        <f>IF(U163="zníž. prenesená",N163,0)</f>
        <v>0</v>
      </c>
      <c r="BI163" s="109">
        <f>IF(U163="nulová",N163,0)</f>
        <v>0</v>
      </c>
      <c r="BJ163" s="22" t="s">
        <v>86</v>
      </c>
      <c r="BK163" s="172">
        <f>ROUND(L163*K163,3)</f>
        <v>0</v>
      </c>
      <c r="BL163" s="22" t="s">
        <v>92</v>
      </c>
      <c r="BM163" s="22" t="s">
        <v>230</v>
      </c>
    </row>
    <row r="164" spans="2:65" s="10" customFormat="1" ht="16.5" customHeight="1" x14ac:dyDescent="0.3">
      <c r="B164" s="173"/>
      <c r="C164" s="174"/>
      <c r="D164" s="174"/>
      <c r="E164" s="175" t="s">
        <v>5</v>
      </c>
      <c r="F164" s="284" t="s">
        <v>231</v>
      </c>
      <c r="G164" s="285"/>
      <c r="H164" s="285"/>
      <c r="I164" s="285"/>
      <c r="J164" s="174"/>
      <c r="K164" s="176">
        <v>1.266</v>
      </c>
      <c r="L164" s="174"/>
      <c r="M164" s="174"/>
      <c r="N164" s="174"/>
      <c r="O164" s="174"/>
      <c r="P164" s="174"/>
      <c r="Q164" s="174"/>
      <c r="R164" s="177"/>
      <c r="T164" s="178"/>
      <c r="U164" s="174"/>
      <c r="V164" s="174"/>
      <c r="W164" s="174"/>
      <c r="X164" s="174"/>
      <c r="Y164" s="174"/>
      <c r="Z164" s="174"/>
      <c r="AA164" s="179"/>
      <c r="AT164" s="180" t="s">
        <v>161</v>
      </c>
      <c r="AU164" s="180" t="s">
        <v>86</v>
      </c>
      <c r="AV164" s="10" t="s">
        <v>86</v>
      </c>
      <c r="AW164" s="10" t="s">
        <v>33</v>
      </c>
      <c r="AX164" s="10" t="s">
        <v>77</v>
      </c>
      <c r="AY164" s="180" t="s">
        <v>154</v>
      </c>
    </row>
    <row r="165" spans="2:65" s="10" customFormat="1" ht="16.5" customHeight="1" x14ac:dyDescent="0.3">
      <c r="B165" s="173"/>
      <c r="C165" s="174"/>
      <c r="D165" s="174"/>
      <c r="E165" s="175" t="s">
        <v>5</v>
      </c>
      <c r="F165" s="288" t="s">
        <v>232</v>
      </c>
      <c r="G165" s="289"/>
      <c r="H165" s="289"/>
      <c r="I165" s="289"/>
      <c r="J165" s="174"/>
      <c r="K165" s="176">
        <v>0.34499999999999997</v>
      </c>
      <c r="L165" s="174"/>
      <c r="M165" s="174"/>
      <c r="N165" s="174"/>
      <c r="O165" s="174"/>
      <c r="P165" s="174"/>
      <c r="Q165" s="174"/>
      <c r="R165" s="177"/>
      <c r="T165" s="178"/>
      <c r="U165" s="174"/>
      <c r="V165" s="174"/>
      <c r="W165" s="174"/>
      <c r="X165" s="174"/>
      <c r="Y165" s="174"/>
      <c r="Z165" s="174"/>
      <c r="AA165" s="179"/>
      <c r="AT165" s="180" t="s">
        <v>161</v>
      </c>
      <c r="AU165" s="180" t="s">
        <v>86</v>
      </c>
      <c r="AV165" s="10" t="s">
        <v>86</v>
      </c>
      <c r="AW165" s="10" t="s">
        <v>33</v>
      </c>
      <c r="AX165" s="10" t="s">
        <v>77</v>
      </c>
      <c r="AY165" s="180" t="s">
        <v>154</v>
      </c>
    </row>
    <row r="166" spans="2:65" s="12" customFormat="1" ht="16.5" customHeight="1" x14ac:dyDescent="0.3">
      <c r="B166" s="188"/>
      <c r="C166" s="189"/>
      <c r="D166" s="189"/>
      <c r="E166" s="190" t="s">
        <v>5</v>
      </c>
      <c r="F166" s="292" t="s">
        <v>233</v>
      </c>
      <c r="G166" s="293"/>
      <c r="H166" s="293"/>
      <c r="I166" s="293"/>
      <c r="J166" s="189"/>
      <c r="K166" s="191">
        <v>1.611</v>
      </c>
      <c r="L166" s="189"/>
      <c r="M166" s="189"/>
      <c r="N166" s="189"/>
      <c r="O166" s="189"/>
      <c r="P166" s="189"/>
      <c r="Q166" s="189"/>
      <c r="R166" s="192"/>
      <c r="T166" s="193"/>
      <c r="U166" s="189"/>
      <c r="V166" s="189"/>
      <c r="W166" s="189"/>
      <c r="X166" s="189"/>
      <c r="Y166" s="189"/>
      <c r="Z166" s="189"/>
      <c r="AA166" s="194"/>
      <c r="AT166" s="195" t="s">
        <v>161</v>
      </c>
      <c r="AU166" s="195" t="s">
        <v>86</v>
      </c>
      <c r="AV166" s="12" t="s">
        <v>92</v>
      </c>
      <c r="AW166" s="12" t="s">
        <v>33</v>
      </c>
      <c r="AX166" s="12" t="s">
        <v>83</v>
      </c>
      <c r="AY166" s="195" t="s">
        <v>154</v>
      </c>
    </row>
    <row r="167" spans="2:65" s="1" customFormat="1" ht="38.25" customHeight="1" x14ac:dyDescent="0.3">
      <c r="B167" s="135"/>
      <c r="C167" s="164" t="s">
        <v>234</v>
      </c>
      <c r="D167" s="164" t="s">
        <v>155</v>
      </c>
      <c r="E167" s="165" t="s">
        <v>235</v>
      </c>
      <c r="F167" s="281" t="s">
        <v>236</v>
      </c>
      <c r="G167" s="281"/>
      <c r="H167" s="281"/>
      <c r="I167" s="281"/>
      <c r="J167" s="166" t="s">
        <v>197</v>
      </c>
      <c r="K167" s="167">
        <v>5.55</v>
      </c>
      <c r="L167" s="282">
        <v>0</v>
      </c>
      <c r="M167" s="282"/>
      <c r="N167" s="283">
        <f>ROUND(L167*K167,3)</f>
        <v>0</v>
      </c>
      <c r="O167" s="283"/>
      <c r="P167" s="283"/>
      <c r="Q167" s="283"/>
      <c r="R167" s="138"/>
      <c r="T167" s="169" t="s">
        <v>5</v>
      </c>
      <c r="U167" s="47" t="s">
        <v>44</v>
      </c>
      <c r="V167" s="39"/>
      <c r="W167" s="170">
        <f>V167*K167</f>
        <v>0</v>
      </c>
      <c r="X167" s="170">
        <v>0</v>
      </c>
      <c r="Y167" s="170">
        <f>X167*K167</f>
        <v>0</v>
      </c>
      <c r="Z167" s="170">
        <v>4.2000000000000003E-2</v>
      </c>
      <c r="AA167" s="171">
        <f>Z167*K167</f>
        <v>0.2331</v>
      </c>
      <c r="AR167" s="22" t="s">
        <v>92</v>
      </c>
      <c r="AT167" s="22" t="s">
        <v>155</v>
      </c>
      <c r="AU167" s="22" t="s">
        <v>86</v>
      </c>
      <c r="AY167" s="22" t="s">
        <v>154</v>
      </c>
      <c r="BE167" s="109">
        <f>IF(U167="základná",N167,0)</f>
        <v>0</v>
      </c>
      <c r="BF167" s="109">
        <f>IF(U167="znížená",N167,0)</f>
        <v>0</v>
      </c>
      <c r="BG167" s="109">
        <f>IF(U167="zákl. prenesená",N167,0)</f>
        <v>0</v>
      </c>
      <c r="BH167" s="109">
        <f>IF(U167="zníž. prenesená",N167,0)</f>
        <v>0</v>
      </c>
      <c r="BI167" s="109">
        <f>IF(U167="nulová",N167,0)</f>
        <v>0</v>
      </c>
      <c r="BJ167" s="22" t="s">
        <v>86</v>
      </c>
      <c r="BK167" s="172">
        <f>ROUND(L167*K167,3)</f>
        <v>0</v>
      </c>
      <c r="BL167" s="22" t="s">
        <v>92</v>
      </c>
      <c r="BM167" s="22" t="s">
        <v>237</v>
      </c>
    </row>
    <row r="168" spans="2:65" s="10" customFormat="1" ht="16.5" customHeight="1" x14ac:dyDescent="0.3">
      <c r="B168" s="173"/>
      <c r="C168" s="174"/>
      <c r="D168" s="174"/>
      <c r="E168" s="175" t="s">
        <v>5</v>
      </c>
      <c r="F168" s="284" t="s">
        <v>238</v>
      </c>
      <c r="G168" s="285"/>
      <c r="H168" s="285"/>
      <c r="I168" s="285"/>
      <c r="J168" s="174"/>
      <c r="K168" s="176">
        <v>5.55</v>
      </c>
      <c r="L168" s="174"/>
      <c r="M168" s="174"/>
      <c r="N168" s="174"/>
      <c r="O168" s="174"/>
      <c r="P168" s="174"/>
      <c r="Q168" s="174"/>
      <c r="R168" s="177"/>
      <c r="T168" s="178"/>
      <c r="U168" s="174"/>
      <c r="V168" s="174"/>
      <c r="W168" s="174"/>
      <c r="X168" s="174"/>
      <c r="Y168" s="174"/>
      <c r="Z168" s="174"/>
      <c r="AA168" s="179"/>
      <c r="AT168" s="180" t="s">
        <v>161</v>
      </c>
      <c r="AU168" s="180" t="s">
        <v>86</v>
      </c>
      <c r="AV168" s="10" t="s">
        <v>86</v>
      </c>
      <c r="AW168" s="10" t="s">
        <v>33</v>
      </c>
      <c r="AX168" s="10" t="s">
        <v>83</v>
      </c>
      <c r="AY168" s="180" t="s">
        <v>154</v>
      </c>
    </row>
    <row r="169" spans="2:65" s="1" customFormat="1" ht="38.25" customHeight="1" x14ac:dyDescent="0.3">
      <c r="B169" s="135"/>
      <c r="C169" s="164" t="s">
        <v>239</v>
      </c>
      <c r="D169" s="164" t="s">
        <v>155</v>
      </c>
      <c r="E169" s="165" t="s">
        <v>240</v>
      </c>
      <c r="F169" s="281" t="s">
        <v>241</v>
      </c>
      <c r="G169" s="281"/>
      <c r="H169" s="281"/>
      <c r="I169" s="281"/>
      <c r="J169" s="166" t="s">
        <v>197</v>
      </c>
      <c r="K169" s="167">
        <v>2</v>
      </c>
      <c r="L169" s="282">
        <v>0</v>
      </c>
      <c r="M169" s="282"/>
      <c r="N169" s="283">
        <f>ROUND(L169*K169,3)</f>
        <v>0</v>
      </c>
      <c r="O169" s="283"/>
      <c r="P169" s="283"/>
      <c r="Q169" s="283"/>
      <c r="R169" s="138"/>
      <c r="T169" s="169" t="s">
        <v>5</v>
      </c>
      <c r="U169" s="47" t="s">
        <v>44</v>
      </c>
      <c r="V169" s="39"/>
      <c r="W169" s="170">
        <f>V169*K169</f>
        <v>0</v>
      </c>
      <c r="X169" s="170">
        <v>7.0440000000000003E-2</v>
      </c>
      <c r="Y169" s="170">
        <f>X169*K169</f>
        <v>0.14088000000000001</v>
      </c>
      <c r="Z169" s="170">
        <v>0</v>
      </c>
      <c r="AA169" s="171">
        <f>Z169*K169</f>
        <v>0</v>
      </c>
      <c r="AR169" s="22" t="s">
        <v>92</v>
      </c>
      <c r="AT169" s="22" t="s">
        <v>155</v>
      </c>
      <c r="AU169" s="22" t="s">
        <v>86</v>
      </c>
      <c r="AY169" s="22" t="s">
        <v>154</v>
      </c>
      <c r="BE169" s="109">
        <f>IF(U169="základná",N169,0)</f>
        <v>0</v>
      </c>
      <c r="BF169" s="109">
        <f>IF(U169="znížená",N169,0)</f>
        <v>0</v>
      </c>
      <c r="BG169" s="109">
        <f>IF(U169="zákl. prenesená",N169,0)</f>
        <v>0</v>
      </c>
      <c r="BH169" s="109">
        <f>IF(U169="zníž. prenesená",N169,0)</f>
        <v>0</v>
      </c>
      <c r="BI169" s="109">
        <f>IF(U169="nulová",N169,0)</f>
        <v>0</v>
      </c>
      <c r="BJ169" s="22" t="s">
        <v>86</v>
      </c>
      <c r="BK169" s="172">
        <f>ROUND(L169*K169,3)</f>
        <v>0</v>
      </c>
      <c r="BL169" s="22" t="s">
        <v>92</v>
      </c>
      <c r="BM169" s="22" t="s">
        <v>242</v>
      </c>
    </row>
    <row r="170" spans="2:65" s="1" customFormat="1" ht="25.5" customHeight="1" x14ac:dyDescent="0.3">
      <c r="B170" s="135"/>
      <c r="C170" s="164" t="s">
        <v>243</v>
      </c>
      <c r="D170" s="164" t="s">
        <v>155</v>
      </c>
      <c r="E170" s="165" t="s">
        <v>244</v>
      </c>
      <c r="F170" s="281" t="s">
        <v>245</v>
      </c>
      <c r="G170" s="281"/>
      <c r="H170" s="281"/>
      <c r="I170" s="281"/>
      <c r="J170" s="166" t="s">
        <v>158</v>
      </c>
      <c r="K170" s="167">
        <v>30.13</v>
      </c>
      <c r="L170" s="282">
        <v>0</v>
      </c>
      <c r="M170" s="282"/>
      <c r="N170" s="283">
        <f>ROUND(L170*K170,3)</f>
        <v>0</v>
      </c>
      <c r="O170" s="283"/>
      <c r="P170" s="283"/>
      <c r="Q170" s="283"/>
      <c r="R170" s="138"/>
      <c r="T170" s="169" t="s">
        <v>5</v>
      </c>
      <c r="U170" s="47" t="s">
        <v>44</v>
      </c>
      <c r="V170" s="39"/>
      <c r="W170" s="170">
        <f>V170*K170</f>
        <v>0</v>
      </c>
      <c r="X170" s="170">
        <v>0</v>
      </c>
      <c r="Y170" s="170">
        <f>X170*K170</f>
        <v>0</v>
      </c>
      <c r="Z170" s="170">
        <v>6.8000000000000005E-2</v>
      </c>
      <c r="AA170" s="171">
        <f>Z170*K170</f>
        <v>2.0488400000000002</v>
      </c>
      <c r="AR170" s="22" t="s">
        <v>92</v>
      </c>
      <c r="AT170" s="22" t="s">
        <v>155</v>
      </c>
      <c r="AU170" s="22" t="s">
        <v>86</v>
      </c>
      <c r="AY170" s="22" t="s">
        <v>154</v>
      </c>
      <c r="BE170" s="109">
        <f>IF(U170="základná",N170,0)</f>
        <v>0</v>
      </c>
      <c r="BF170" s="109">
        <f>IF(U170="znížená",N170,0)</f>
        <v>0</v>
      </c>
      <c r="BG170" s="109">
        <f>IF(U170="zákl. prenesená",N170,0)</f>
        <v>0</v>
      </c>
      <c r="BH170" s="109">
        <f>IF(U170="zníž. prenesená",N170,0)</f>
        <v>0</v>
      </c>
      <c r="BI170" s="109">
        <f>IF(U170="nulová",N170,0)</f>
        <v>0</v>
      </c>
      <c r="BJ170" s="22" t="s">
        <v>86</v>
      </c>
      <c r="BK170" s="172">
        <f>ROUND(L170*K170,3)</f>
        <v>0</v>
      </c>
      <c r="BL170" s="22" t="s">
        <v>92</v>
      </c>
      <c r="BM170" s="22" t="s">
        <v>246</v>
      </c>
    </row>
    <row r="171" spans="2:65" s="11" customFormat="1" ht="16.5" customHeight="1" x14ac:dyDescent="0.3">
      <c r="B171" s="181"/>
      <c r="C171" s="182"/>
      <c r="D171" s="182"/>
      <c r="E171" s="183" t="s">
        <v>5</v>
      </c>
      <c r="F171" s="286" t="s">
        <v>247</v>
      </c>
      <c r="G171" s="287"/>
      <c r="H171" s="287"/>
      <c r="I171" s="287"/>
      <c r="J171" s="182"/>
      <c r="K171" s="183" t="s">
        <v>5</v>
      </c>
      <c r="L171" s="182"/>
      <c r="M171" s="182"/>
      <c r="N171" s="182"/>
      <c r="O171" s="182"/>
      <c r="P171" s="182"/>
      <c r="Q171" s="182"/>
      <c r="R171" s="184"/>
      <c r="T171" s="185"/>
      <c r="U171" s="182"/>
      <c r="V171" s="182"/>
      <c r="W171" s="182"/>
      <c r="X171" s="182"/>
      <c r="Y171" s="182"/>
      <c r="Z171" s="182"/>
      <c r="AA171" s="186"/>
      <c r="AT171" s="187" t="s">
        <v>161</v>
      </c>
      <c r="AU171" s="187" t="s">
        <v>86</v>
      </c>
      <c r="AV171" s="11" t="s">
        <v>83</v>
      </c>
      <c r="AW171" s="11" t="s">
        <v>33</v>
      </c>
      <c r="AX171" s="11" t="s">
        <v>77</v>
      </c>
      <c r="AY171" s="187" t="s">
        <v>154</v>
      </c>
    </row>
    <row r="172" spans="2:65" s="11" customFormat="1" ht="16.5" customHeight="1" x14ac:dyDescent="0.3">
      <c r="B172" s="181"/>
      <c r="C172" s="182"/>
      <c r="D172" s="182"/>
      <c r="E172" s="183" t="s">
        <v>5</v>
      </c>
      <c r="F172" s="290" t="s">
        <v>248</v>
      </c>
      <c r="G172" s="291"/>
      <c r="H172" s="291"/>
      <c r="I172" s="291"/>
      <c r="J172" s="182"/>
      <c r="K172" s="183" t="s">
        <v>5</v>
      </c>
      <c r="L172" s="182"/>
      <c r="M172" s="182"/>
      <c r="N172" s="182"/>
      <c r="O172" s="182"/>
      <c r="P172" s="182"/>
      <c r="Q172" s="182"/>
      <c r="R172" s="184"/>
      <c r="T172" s="185"/>
      <c r="U172" s="182"/>
      <c r="V172" s="182"/>
      <c r="W172" s="182"/>
      <c r="X172" s="182"/>
      <c r="Y172" s="182"/>
      <c r="Z172" s="182"/>
      <c r="AA172" s="186"/>
      <c r="AT172" s="187" t="s">
        <v>161</v>
      </c>
      <c r="AU172" s="187" t="s">
        <v>86</v>
      </c>
      <c r="AV172" s="11" t="s">
        <v>83</v>
      </c>
      <c r="AW172" s="11" t="s">
        <v>33</v>
      </c>
      <c r="AX172" s="11" t="s">
        <v>77</v>
      </c>
      <c r="AY172" s="187" t="s">
        <v>154</v>
      </c>
    </row>
    <row r="173" spans="2:65" s="10" customFormat="1" ht="16.5" customHeight="1" x14ac:dyDescent="0.3">
      <c r="B173" s="173"/>
      <c r="C173" s="174"/>
      <c r="D173" s="174"/>
      <c r="E173" s="175" t="s">
        <v>5</v>
      </c>
      <c r="F173" s="288" t="s">
        <v>249</v>
      </c>
      <c r="G173" s="289"/>
      <c r="H173" s="289"/>
      <c r="I173" s="289"/>
      <c r="J173" s="174"/>
      <c r="K173" s="176">
        <v>6.25</v>
      </c>
      <c r="L173" s="174"/>
      <c r="M173" s="174"/>
      <c r="N173" s="174"/>
      <c r="O173" s="174"/>
      <c r="P173" s="174"/>
      <c r="Q173" s="174"/>
      <c r="R173" s="177"/>
      <c r="T173" s="178"/>
      <c r="U173" s="174"/>
      <c r="V173" s="174"/>
      <c r="W173" s="174"/>
      <c r="X173" s="174"/>
      <c r="Y173" s="174"/>
      <c r="Z173" s="174"/>
      <c r="AA173" s="179"/>
      <c r="AT173" s="180" t="s">
        <v>161</v>
      </c>
      <c r="AU173" s="180" t="s">
        <v>86</v>
      </c>
      <c r="AV173" s="10" t="s">
        <v>86</v>
      </c>
      <c r="AW173" s="10" t="s">
        <v>33</v>
      </c>
      <c r="AX173" s="10" t="s">
        <v>77</v>
      </c>
      <c r="AY173" s="180" t="s">
        <v>154</v>
      </c>
    </row>
    <row r="174" spans="2:65" s="10" customFormat="1" ht="16.5" customHeight="1" x14ac:dyDescent="0.3">
      <c r="B174" s="173"/>
      <c r="C174" s="174"/>
      <c r="D174" s="174"/>
      <c r="E174" s="175" t="s">
        <v>5</v>
      </c>
      <c r="F174" s="288" t="s">
        <v>250</v>
      </c>
      <c r="G174" s="289"/>
      <c r="H174" s="289"/>
      <c r="I174" s="289"/>
      <c r="J174" s="174"/>
      <c r="K174" s="176">
        <v>16.36</v>
      </c>
      <c r="L174" s="174"/>
      <c r="M174" s="174"/>
      <c r="N174" s="174"/>
      <c r="O174" s="174"/>
      <c r="P174" s="174"/>
      <c r="Q174" s="174"/>
      <c r="R174" s="177"/>
      <c r="T174" s="178"/>
      <c r="U174" s="174"/>
      <c r="V174" s="174"/>
      <c r="W174" s="174"/>
      <c r="X174" s="174"/>
      <c r="Y174" s="174"/>
      <c r="Z174" s="174"/>
      <c r="AA174" s="179"/>
      <c r="AT174" s="180" t="s">
        <v>161</v>
      </c>
      <c r="AU174" s="180" t="s">
        <v>86</v>
      </c>
      <c r="AV174" s="10" t="s">
        <v>86</v>
      </c>
      <c r="AW174" s="10" t="s">
        <v>33</v>
      </c>
      <c r="AX174" s="10" t="s">
        <v>77</v>
      </c>
      <c r="AY174" s="180" t="s">
        <v>154</v>
      </c>
    </row>
    <row r="175" spans="2:65" s="10" customFormat="1" ht="16.5" customHeight="1" x14ac:dyDescent="0.3">
      <c r="B175" s="173"/>
      <c r="C175" s="174"/>
      <c r="D175" s="174"/>
      <c r="E175" s="175" t="s">
        <v>5</v>
      </c>
      <c r="F175" s="288" t="s">
        <v>251</v>
      </c>
      <c r="G175" s="289"/>
      <c r="H175" s="289"/>
      <c r="I175" s="289"/>
      <c r="J175" s="174"/>
      <c r="K175" s="176">
        <v>7.52</v>
      </c>
      <c r="L175" s="174"/>
      <c r="M175" s="174"/>
      <c r="N175" s="174"/>
      <c r="O175" s="174"/>
      <c r="P175" s="174"/>
      <c r="Q175" s="174"/>
      <c r="R175" s="177"/>
      <c r="T175" s="178"/>
      <c r="U175" s="174"/>
      <c r="V175" s="174"/>
      <c r="W175" s="174"/>
      <c r="X175" s="174"/>
      <c r="Y175" s="174"/>
      <c r="Z175" s="174"/>
      <c r="AA175" s="179"/>
      <c r="AT175" s="180" t="s">
        <v>161</v>
      </c>
      <c r="AU175" s="180" t="s">
        <v>86</v>
      </c>
      <c r="AV175" s="10" t="s">
        <v>86</v>
      </c>
      <c r="AW175" s="10" t="s">
        <v>33</v>
      </c>
      <c r="AX175" s="10" t="s">
        <v>77</v>
      </c>
      <c r="AY175" s="180" t="s">
        <v>154</v>
      </c>
    </row>
    <row r="176" spans="2:65" s="12" customFormat="1" ht="16.5" customHeight="1" x14ac:dyDescent="0.3">
      <c r="B176" s="188"/>
      <c r="C176" s="189"/>
      <c r="D176" s="189"/>
      <c r="E176" s="190" t="s">
        <v>5</v>
      </c>
      <c r="F176" s="292" t="s">
        <v>233</v>
      </c>
      <c r="G176" s="293"/>
      <c r="H176" s="293"/>
      <c r="I176" s="293"/>
      <c r="J176" s="189"/>
      <c r="K176" s="191">
        <v>30.13</v>
      </c>
      <c r="L176" s="189"/>
      <c r="M176" s="189"/>
      <c r="N176" s="189"/>
      <c r="O176" s="189"/>
      <c r="P176" s="189"/>
      <c r="Q176" s="189"/>
      <c r="R176" s="192"/>
      <c r="T176" s="193"/>
      <c r="U176" s="189"/>
      <c r="V176" s="189"/>
      <c r="W176" s="189"/>
      <c r="X176" s="189"/>
      <c r="Y176" s="189"/>
      <c r="Z176" s="189"/>
      <c r="AA176" s="194"/>
      <c r="AT176" s="195" t="s">
        <v>161</v>
      </c>
      <c r="AU176" s="195" t="s">
        <v>86</v>
      </c>
      <c r="AV176" s="12" t="s">
        <v>92</v>
      </c>
      <c r="AW176" s="12" t="s">
        <v>33</v>
      </c>
      <c r="AX176" s="12" t="s">
        <v>83</v>
      </c>
      <c r="AY176" s="195" t="s">
        <v>154</v>
      </c>
    </row>
    <row r="177" spans="2:65" s="1" customFormat="1" ht="25.5" customHeight="1" x14ac:dyDescent="0.3">
      <c r="B177" s="135"/>
      <c r="C177" s="164" t="s">
        <v>252</v>
      </c>
      <c r="D177" s="164" t="s">
        <v>155</v>
      </c>
      <c r="E177" s="165" t="s">
        <v>253</v>
      </c>
      <c r="F177" s="281" t="s">
        <v>254</v>
      </c>
      <c r="G177" s="281"/>
      <c r="H177" s="281"/>
      <c r="I177" s="281"/>
      <c r="J177" s="166" t="s">
        <v>255</v>
      </c>
      <c r="K177" s="167">
        <v>7.4619999999999997</v>
      </c>
      <c r="L177" s="282">
        <v>0</v>
      </c>
      <c r="M177" s="282"/>
      <c r="N177" s="283">
        <f>ROUND(L177*K177,3)</f>
        <v>0</v>
      </c>
      <c r="O177" s="283"/>
      <c r="P177" s="283"/>
      <c r="Q177" s="283"/>
      <c r="R177" s="138"/>
      <c r="T177" s="169" t="s">
        <v>5</v>
      </c>
      <c r="U177" s="47" t="s">
        <v>44</v>
      </c>
      <c r="V177" s="39"/>
      <c r="W177" s="170">
        <f>V177*K177</f>
        <v>0</v>
      </c>
      <c r="X177" s="170">
        <v>0</v>
      </c>
      <c r="Y177" s="170">
        <f>X177*K177</f>
        <v>0</v>
      </c>
      <c r="Z177" s="170">
        <v>0</v>
      </c>
      <c r="AA177" s="171">
        <f>Z177*K177</f>
        <v>0</v>
      </c>
      <c r="AR177" s="22" t="s">
        <v>92</v>
      </c>
      <c r="AT177" s="22" t="s">
        <v>155</v>
      </c>
      <c r="AU177" s="22" t="s">
        <v>86</v>
      </c>
      <c r="AY177" s="22" t="s">
        <v>154</v>
      </c>
      <c r="BE177" s="109">
        <f>IF(U177="základná",N177,0)</f>
        <v>0</v>
      </c>
      <c r="BF177" s="109">
        <f>IF(U177="znížená",N177,0)</f>
        <v>0</v>
      </c>
      <c r="BG177" s="109">
        <f>IF(U177="zákl. prenesená",N177,0)</f>
        <v>0</v>
      </c>
      <c r="BH177" s="109">
        <f>IF(U177="zníž. prenesená",N177,0)</f>
        <v>0</v>
      </c>
      <c r="BI177" s="109">
        <f>IF(U177="nulová",N177,0)</f>
        <v>0</v>
      </c>
      <c r="BJ177" s="22" t="s">
        <v>86</v>
      </c>
      <c r="BK177" s="172">
        <f>ROUND(L177*K177,3)</f>
        <v>0</v>
      </c>
      <c r="BL177" s="22" t="s">
        <v>92</v>
      </c>
      <c r="BM177" s="22" t="s">
        <v>256</v>
      </c>
    </row>
    <row r="178" spans="2:65" s="1" customFormat="1" ht="51" customHeight="1" x14ac:dyDescent="0.3">
      <c r="B178" s="135"/>
      <c r="C178" s="164" t="s">
        <v>257</v>
      </c>
      <c r="D178" s="164" t="s">
        <v>155</v>
      </c>
      <c r="E178" s="165" t="s">
        <v>258</v>
      </c>
      <c r="F178" s="281" t="s">
        <v>259</v>
      </c>
      <c r="G178" s="281"/>
      <c r="H178" s="281"/>
      <c r="I178" s="281"/>
      <c r="J178" s="166" t="s">
        <v>255</v>
      </c>
      <c r="K178" s="167">
        <v>82.081999999999994</v>
      </c>
      <c r="L178" s="282">
        <v>0</v>
      </c>
      <c r="M178" s="282"/>
      <c r="N178" s="283">
        <f>ROUND(L178*K178,3)</f>
        <v>0</v>
      </c>
      <c r="O178" s="283"/>
      <c r="P178" s="283"/>
      <c r="Q178" s="283"/>
      <c r="R178" s="138"/>
      <c r="T178" s="169" t="s">
        <v>5</v>
      </c>
      <c r="U178" s="47" t="s">
        <v>44</v>
      </c>
      <c r="V178" s="39"/>
      <c r="W178" s="170">
        <f>V178*K178</f>
        <v>0</v>
      </c>
      <c r="X178" s="170">
        <v>0</v>
      </c>
      <c r="Y178" s="170">
        <f>X178*K178</f>
        <v>0</v>
      </c>
      <c r="Z178" s="170">
        <v>0</v>
      </c>
      <c r="AA178" s="171">
        <f>Z178*K178</f>
        <v>0</v>
      </c>
      <c r="AR178" s="22" t="s">
        <v>92</v>
      </c>
      <c r="AT178" s="22" t="s">
        <v>155</v>
      </c>
      <c r="AU178" s="22" t="s">
        <v>86</v>
      </c>
      <c r="AY178" s="22" t="s">
        <v>154</v>
      </c>
      <c r="BE178" s="109">
        <f>IF(U178="základná",N178,0)</f>
        <v>0</v>
      </c>
      <c r="BF178" s="109">
        <f>IF(U178="znížená",N178,0)</f>
        <v>0</v>
      </c>
      <c r="BG178" s="109">
        <f>IF(U178="zákl. prenesená",N178,0)</f>
        <v>0</v>
      </c>
      <c r="BH178" s="109">
        <f>IF(U178="zníž. prenesená",N178,0)</f>
        <v>0</v>
      </c>
      <c r="BI178" s="109">
        <f>IF(U178="nulová",N178,0)</f>
        <v>0</v>
      </c>
      <c r="BJ178" s="22" t="s">
        <v>86</v>
      </c>
      <c r="BK178" s="172">
        <f>ROUND(L178*K178,3)</f>
        <v>0</v>
      </c>
      <c r="BL178" s="22" t="s">
        <v>92</v>
      </c>
      <c r="BM178" s="22" t="s">
        <v>260</v>
      </c>
    </row>
    <row r="179" spans="2:65" s="1" customFormat="1" ht="25.5" customHeight="1" x14ac:dyDescent="0.3">
      <c r="B179" s="135"/>
      <c r="C179" s="164" t="s">
        <v>10</v>
      </c>
      <c r="D179" s="164" t="s">
        <v>155</v>
      </c>
      <c r="E179" s="165" t="s">
        <v>261</v>
      </c>
      <c r="F179" s="281" t="s">
        <v>262</v>
      </c>
      <c r="G179" s="281"/>
      <c r="H179" s="281"/>
      <c r="I179" s="281"/>
      <c r="J179" s="166" t="s">
        <v>255</v>
      </c>
      <c r="K179" s="167">
        <v>7.4619999999999997</v>
      </c>
      <c r="L179" s="282">
        <v>0</v>
      </c>
      <c r="M179" s="282"/>
      <c r="N179" s="283">
        <f>ROUND(L179*K179,3)</f>
        <v>0</v>
      </c>
      <c r="O179" s="283"/>
      <c r="P179" s="283"/>
      <c r="Q179" s="283"/>
      <c r="R179" s="138"/>
      <c r="T179" s="169" t="s">
        <v>5</v>
      </c>
      <c r="U179" s="47" t="s">
        <v>44</v>
      </c>
      <c r="V179" s="39"/>
      <c r="W179" s="170">
        <f>V179*K179</f>
        <v>0</v>
      </c>
      <c r="X179" s="170">
        <v>0</v>
      </c>
      <c r="Y179" s="170">
        <f>X179*K179</f>
        <v>0</v>
      </c>
      <c r="Z179" s="170">
        <v>0</v>
      </c>
      <c r="AA179" s="171">
        <f>Z179*K179</f>
        <v>0</v>
      </c>
      <c r="AR179" s="22" t="s">
        <v>92</v>
      </c>
      <c r="AT179" s="22" t="s">
        <v>155</v>
      </c>
      <c r="AU179" s="22" t="s">
        <v>86</v>
      </c>
      <c r="AY179" s="22" t="s">
        <v>154</v>
      </c>
      <c r="BE179" s="109">
        <f>IF(U179="základná",N179,0)</f>
        <v>0</v>
      </c>
      <c r="BF179" s="109">
        <f>IF(U179="znížená",N179,0)</f>
        <v>0</v>
      </c>
      <c r="BG179" s="109">
        <f>IF(U179="zákl. prenesená",N179,0)</f>
        <v>0</v>
      </c>
      <c r="BH179" s="109">
        <f>IF(U179="zníž. prenesená",N179,0)</f>
        <v>0</v>
      </c>
      <c r="BI179" s="109">
        <f>IF(U179="nulová",N179,0)</f>
        <v>0</v>
      </c>
      <c r="BJ179" s="22" t="s">
        <v>86</v>
      </c>
      <c r="BK179" s="172">
        <f>ROUND(L179*K179,3)</f>
        <v>0</v>
      </c>
      <c r="BL179" s="22" t="s">
        <v>92</v>
      </c>
      <c r="BM179" s="22" t="s">
        <v>263</v>
      </c>
    </row>
    <row r="180" spans="2:65" s="1" customFormat="1" ht="25.5" customHeight="1" x14ac:dyDescent="0.3">
      <c r="B180" s="135"/>
      <c r="C180" s="164" t="s">
        <v>264</v>
      </c>
      <c r="D180" s="164" t="s">
        <v>155</v>
      </c>
      <c r="E180" s="165" t="s">
        <v>265</v>
      </c>
      <c r="F180" s="281" t="s">
        <v>266</v>
      </c>
      <c r="G180" s="281"/>
      <c r="H180" s="281"/>
      <c r="I180" s="281"/>
      <c r="J180" s="166" t="s">
        <v>255</v>
      </c>
      <c r="K180" s="167">
        <v>29.847999999999999</v>
      </c>
      <c r="L180" s="282">
        <v>0</v>
      </c>
      <c r="M180" s="282"/>
      <c r="N180" s="283">
        <f>ROUND(L180*K180,3)</f>
        <v>0</v>
      </c>
      <c r="O180" s="283"/>
      <c r="P180" s="283"/>
      <c r="Q180" s="283"/>
      <c r="R180" s="138"/>
      <c r="T180" s="169" t="s">
        <v>5</v>
      </c>
      <c r="U180" s="47" t="s">
        <v>44</v>
      </c>
      <c r="V180" s="39"/>
      <c r="W180" s="170">
        <f>V180*K180</f>
        <v>0</v>
      </c>
      <c r="X180" s="170">
        <v>0</v>
      </c>
      <c r="Y180" s="170">
        <f>X180*K180</f>
        <v>0</v>
      </c>
      <c r="Z180" s="170">
        <v>0</v>
      </c>
      <c r="AA180" s="171">
        <f>Z180*K180</f>
        <v>0</v>
      </c>
      <c r="AR180" s="22" t="s">
        <v>92</v>
      </c>
      <c r="AT180" s="22" t="s">
        <v>155</v>
      </c>
      <c r="AU180" s="22" t="s">
        <v>86</v>
      </c>
      <c r="AY180" s="22" t="s">
        <v>154</v>
      </c>
      <c r="BE180" s="109">
        <f>IF(U180="základná",N180,0)</f>
        <v>0</v>
      </c>
      <c r="BF180" s="109">
        <f>IF(U180="znížená",N180,0)</f>
        <v>0</v>
      </c>
      <c r="BG180" s="109">
        <f>IF(U180="zákl. prenesená",N180,0)</f>
        <v>0</v>
      </c>
      <c r="BH180" s="109">
        <f>IF(U180="zníž. prenesená",N180,0)</f>
        <v>0</v>
      </c>
      <c r="BI180" s="109">
        <f>IF(U180="nulová",N180,0)</f>
        <v>0</v>
      </c>
      <c r="BJ180" s="22" t="s">
        <v>86</v>
      </c>
      <c r="BK180" s="172">
        <f>ROUND(L180*K180,3)</f>
        <v>0</v>
      </c>
      <c r="BL180" s="22" t="s">
        <v>92</v>
      </c>
      <c r="BM180" s="22" t="s">
        <v>267</v>
      </c>
    </row>
    <row r="181" spans="2:65" s="1" customFormat="1" ht="25.5" customHeight="1" x14ac:dyDescent="0.3">
      <c r="B181" s="135"/>
      <c r="C181" s="164" t="s">
        <v>268</v>
      </c>
      <c r="D181" s="164" t="s">
        <v>155</v>
      </c>
      <c r="E181" s="165" t="s">
        <v>269</v>
      </c>
      <c r="F181" s="281" t="s">
        <v>270</v>
      </c>
      <c r="G181" s="281"/>
      <c r="H181" s="281"/>
      <c r="I181" s="281"/>
      <c r="J181" s="166" t="s">
        <v>255</v>
      </c>
      <c r="K181" s="167">
        <v>7.4619999999999997</v>
      </c>
      <c r="L181" s="282">
        <v>0</v>
      </c>
      <c r="M181" s="282"/>
      <c r="N181" s="283">
        <f>ROUND(L181*K181,3)</f>
        <v>0</v>
      </c>
      <c r="O181" s="283"/>
      <c r="P181" s="283"/>
      <c r="Q181" s="283"/>
      <c r="R181" s="138"/>
      <c r="T181" s="169" t="s">
        <v>5</v>
      </c>
      <c r="U181" s="47" t="s">
        <v>44</v>
      </c>
      <c r="V181" s="39"/>
      <c r="W181" s="170">
        <f>V181*K181</f>
        <v>0</v>
      </c>
      <c r="X181" s="170">
        <v>0</v>
      </c>
      <c r="Y181" s="170">
        <f>X181*K181</f>
        <v>0</v>
      </c>
      <c r="Z181" s="170">
        <v>0</v>
      </c>
      <c r="AA181" s="171">
        <f>Z181*K181</f>
        <v>0</v>
      </c>
      <c r="AR181" s="22" t="s">
        <v>92</v>
      </c>
      <c r="AT181" s="22" t="s">
        <v>155</v>
      </c>
      <c r="AU181" s="22" t="s">
        <v>86</v>
      </c>
      <c r="AY181" s="22" t="s">
        <v>154</v>
      </c>
      <c r="BE181" s="109">
        <f>IF(U181="základná",N181,0)</f>
        <v>0</v>
      </c>
      <c r="BF181" s="109">
        <f>IF(U181="znížená",N181,0)</f>
        <v>0</v>
      </c>
      <c r="BG181" s="109">
        <f>IF(U181="zákl. prenesená",N181,0)</f>
        <v>0</v>
      </c>
      <c r="BH181" s="109">
        <f>IF(U181="zníž. prenesená",N181,0)</f>
        <v>0</v>
      </c>
      <c r="BI181" s="109">
        <f>IF(U181="nulová",N181,0)</f>
        <v>0</v>
      </c>
      <c r="BJ181" s="22" t="s">
        <v>86</v>
      </c>
      <c r="BK181" s="172">
        <f>ROUND(L181*K181,3)</f>
        <v>0</v>
      </c>
      <c r="BL181" s="22" t="s">
        <v>92</v>
      </c>
      <c r="BM181" s="22" t="s">
        <v>271</v>
      </c>
    </row>
    <row r="182" spans="2:65" s="9" customFormat="1" ht="29.85" customHeight="1" x14ac:dyDescent="0.35">
      <c r="B182" s="153"/>
      <c r="C182" s="154"/>
      <c r="D182" s="163" t="s">
        <v>121</v>
      </c>
      <c r="E182" s="163"/>
      <c r="F182" s="163"/>
      <c r="G182" s="163"/>
      <c r="H182" s="163"/>
      <c r="I182" s="163"/>
      <c r="J182" s="163"/>
      <c r="K182" s="163"/>
      <c r="L182" s="163"/>
      <c r="M182" s="163"/>
      <c r="N182" s="301">
        <f>BK182</f>
        <v>0</v>
      </c>
      <c r="O182" s="302"/>
      <c r="P182" s="302"/>
      <c r="Q182" s="302"/>
      <c r="R182" s="156"/>
      <c r="T182" s="157"/>
      <c r="U182" s="154"/>
      <c r="V182" s="154"/>
      <c r="W182" s="158">
        <f>W183</f>
        <v>0</v>
      </c>
      <c r="X182" s="154"/>
      <c r="Y182" s="158">
        <f>Y183</f>
        <v>0</v>
      </c>
      <c r="Z182" s="154"/>
      <c r="AA182" s="159">
        <f>AA183</f>
        <v>0</v>
      </c>
      <c r="AR182" s="160" t="s">
        <v>83</v>
      </c>
      <c r="AT182" s="161" t="s">
        <v>76</v>
      </c>
      <c r="AU182" s="161" t="s">
        <v>83</v>
      </c>
      <c r="AY182" s="160" t="s">
        <v>154</v>
      </c>
      <c r="BK182" s="162">
        <f>BK183</f>
        <v>0</v>
      </c>
    </row>
    <row r="183" spans="2:65" s="1" customFormat="1" ht="38.25" customHeight="1" x14ac:dyDescent="0.3">
      <c r="B183" s="135"/>
      <c r="C183" s="164" t="s">
        <v>272</v>
      </c>
      <c r="D183" s="164" t="s">
        <v>155</v>
      </c>
      <c r="E183" s="165" t="s">
        <v>273</v>
      </c>
      <c r="F183" s="281" t="s">
        <v>274</v>
      </c>
      <c r="G183" s="281"/>
      <c r="H183" s="281"/>
      <c r="I183" s="281"/>
      <c r="J183" s="166" t="s">
        <v>255</v>
      </c>
      <c r="K183" s="167">
        <v>0.60399999999999998</v>
      </c>
      <c r="L183" s="282">
        <v>0</v>
      </c>
      <c r="M183" s="282"/>
      <c r="N183" s="283">
        <f>ROUND(L183*K183,3)</f>
        <v>0</v>
      </c>
      <c r="O183" s="283"/>
      <c r="P183" s="283"/>
      <c r="Q183" s="283"/>
      <c r="R183" s="138"/>
      <c r="T183" s="169" t="s">
        <v>5</v>
      </c>
      <c r="U183" s="47" t="s">
        <v>44</v>
      </c>
      <c r="V183" s="39"/>
      <c r="W183" s="170">
        <f>V183*K183</f>
        <v>0</v>
      </c>
      <c r="X183" s="170">
        <v>0</v>
      </c>
      <c r="Y183" s="170">
        <f>X183*K183</f>
        <v>0</v>
      </c>
      <c r="Z183" s="170">
        <v>0</v>
      </c>
      <c r="AA183" s="171">
        <f>Z183*K183</f>
        <v>0</v>
      </c>
      <c r="AR183" s="22" t="s">
        <v>92</v>
      </c>
      <c r="AT183" s="22" t="s">
        <v>155</v>
      </c>
      <c r="AU183" s="22" t="s">
        <v>86</v>
      </c>
      <c r="AY183" s="22" t="s">
        <v>154</v>
      </c>
      <c r="BE183" s="109">
        <f>IF(U183="základná",N183,0)</f>
        <v>0</v>
      </c>
      <c r="BF183" s="109">
        <f>IF(U183="znížená",N183,0)</f>
        <v>0</v>
      </c>
      <c r="BG183" s="109">
        <f>IF(U183="zákl. prenesená",N183,0)</f>
        <v>0</v>
      </c>
      <c r="BH183" s="109">
        <f>IF(U183="zníž. prenesená",N183,0)</f>
        <v>0</v>
      </c>
      <c r="BI183" s="109">
        <f>IF(U183="nulová",N183,0)</f>
        <v>0</v>
      </c>
      <c r="BJ183" s="22" t="s">
        <v>86</v>
      </c>
      <c r="BK183" s="172">
        <f>ROUND(L183*K183,3)</f>
        <v>0</v>
      </c>
      <c r="BL183" s="22" t="s">
        <v>92</v>
      </c>
      <c r="BM183" s="22" t="s">
        <v>275</v>
      </c>
    </row>
    <row r="184" spans="2:65" s="9" customFormat="1" ht="37.35" customHeight="1" x14ac:dyDescent="0.35">
      <c r="B184" s="153"/>
      <c r="C184" s="154"/>
      <c r="D184" s="155" t="s">
        <v>122</v>
      </c>
      <c r="E184" s="155"/>
      <c r="F184" s="155"/>
      <c r="G184" s="155"/>
      <c r="H184" s="155"/>
      <c r="I184" s="155"/>
      <c r="J184" s="155"/>
      <c r="K184" s="155"/>
      <c r="L184" s="155"/>
      <c r="M184" s="155"/>
      <c r="N184" s="303">
        <f>BK184</f>
        <v>0</v>
      </c>
      <c r="O184" s="304"/>
      <c r="P184" s="304"/>
      <c r="Q184" s="304"/>
      <c r="R184" s="156"/>
      <c r="T184" s="157"/>
      <c r="U184" s="154"/>
      <c r="V184" s="154"/>
      <c r="W184" s="158">
        <f>W185+W187+W191+W195+W198+W204+W207</f>
        <v>0</v>
      </c>
      <c r="X184" s="154"/>
      <c r="Y184" s="158">
        <f>Y185+Y187+Y191+Y195+Y198+Y204+Y207</f>
        <v>0.17901</v>
      </c>
      <c r="Z184" s="154"/>
      <c r="AA184" s="159">
        <f>AA185+AA187+AA191+AA195+AA198+AA204+AA207</f>
        <v>1.1315261999999999</v>
      </c>
      <c r="AR184" s="160" t="s">
        <v>86</v>
      </c>
      <c r="AT184" s="161" t="s">
        <v>76</v>
      </c>
      <c r="AU184" s="161" t="s">
        <v>77</v>
      </c>
      <c r="AY184" s="160" t="s">
        <v>154</v>
      </c>
      <c r="BK184" s="162">
        <f>BK185+BK187+BK191+BK195+BK198+BK204+BK207</f>
        <v>0</v>
      </c>
    </row>
    <row r="185" spans="2:65" s="9" customFormat="1" ht="19.95" customHeight="1" x14ac:dyDescent="0.35">
      <c r="B185" s="153"/>
      <c r="C185" s="154"/>
      <c r="D185" s="163" t="s">
        <v>123</v>
      </c>
      <c r="E185" s="163"/>
      <c r="F185" s="163"/>
      <c r="G185" s="163"/>
      <c r="H185" s="163"/>
      <c r="I185" s="163"/>
      <c r="J185" s="163"/>
      <c r="K185" s="163"/>
      <c r="L185" s="163"/>
      <c r="M185" s="163"/>
      <c r="N185" s="299">
        <f>BK185</f>
        <v>0</v>
      </c>
      <c r="O185" s="300"/>
      <c r="P185" s="300"/>
      <c r="Q185" s="300"/>
      <c r="R185" s="156"/>
      <c r="T185" s="157"/>
      <c r="U185" s="154"/>
      <c r="V185" s="154"/>
      <c r="W185" s="158">
        <f>W186</f>
        <v>0</v>
      </c>
      <c r="X185" s="154"/>
      <c r="Y185" s="158">
        <f>Y186</f>
        <v>0</v>
      </c>
      <c r="Z185" s="154"/>
      <c r="AA185" s="159">
        <f>AA186</f>
        <v>2.3800000000000002E-2</v>
      </c>
      <c r="AR185" s="160" t="s">
        <v>86</v>
      </c>
      <c r="AT185" s="161" t="s">
        <v>76</v>
      </c>
      <c r="AU185" s="161" t="s">
        <v>83</v>
      </c>
      <c r="AY185" s="160" t="s">
        <v>154</v>
      </c>
      <c r="BK185" s="162">
        <f>BK186</f>
        <v>0</v>
      </c>
    </row>
    <row r="186" spans="2:65" s="1" customFormat="1" ht="25.5" customHeight="1" x14ac:dyDescent="0.3">
      <c r="B186" s="135"/>
      <c r="C186" s="164" t="s">
        <v>276</v>
      </c>
      <c r="D186" s="164" t="s">
        <v>155</v>
      </c>
      <c r="E186" s="165" t="s">
        <v>277</v>
      </c>
      <c r="F186" s="281" t="s">
        <v>278</v>
      </c>
      <c r="G186" s="281"/>
      <c r="H186" s="281"/>
      <c r="I186" s="281"/>
      <c r="J186" s="166" t="s">
        <v>279</v>
      </c>
      <c r="K186" s="167">
        <v>1</v>
      </c>
      <c r="L186" s="282">
        <v>0</v>
      </c>
      <c r="M186" s="282"/>
      <c r="N186" s="283">
        <f>ROUND(L186*K186,3)</f>
        <v>0</v>
      </c>
      <c r="O186" s="283"/>
      <c r="P186" s="283"/>
      <c r="Q186" s="283"/>
      <c r="R186" s="138"/>
      <c r="T186" s="169" t="s">
        <v>5</v>
      </c>
      <c r="U186" s="47" t="s">
        <v>44</v>
      </c>
      <c r="V186" s="39"/>
      <c r="W186" s="170">
        <f>V186*K186</f>
        <v>0</v>
      </c>
      <c r="X186" s="170">
        <v>0</v>
      </c>
      <c r="Y186" s="170">
        <f>X186*K186</f>
        <v>0</v>
      </c>
      <c r="Z186" s="170">
        <v>2.3800000000000002E-2</v>
      </c>
      <c r="AA186" s="171">
        <f>Z186*K186</f>
        <v>2.3800000000000002E-2</v>
      </c>
      <c r="AR186" s="22" t="s">
        <v>239</v>
      </c>
      <c r="AT186" s="22" t="s">
        <v>155</v>
      </c>
      <c r="AU186" s="22" t="s">
        <v>86</v>
      </c>
      <c r="AY186" s="22" t="s">
        <v>154</v>
      </c>
      <c r="BE186" s="109">
        <f>IF(U186="základná",N186,0)</f>
        <v>0</v>
      </c>
      <c r="BF186" s="109">
        <f>IF(U186="znížená",N186,0)</f>
        <v>0</v>
      </c>
      <c r="BG186" s="109">
        <f>IF(U186="zákl. prenesená",N186,0)</f>
        <v>0</v>
      </c>
      <c r="BH186" s="109">
        <f>IF(U186="zníž. prenesená",N186,0)</f>
        <v>0</v>
      </c>
      <c r="BI186" s="109">
        <f>IF(U186="nulová",N186,0)</f>
        <v>0</v>
      </c>
      <c r="BJ186" s="22" t="s">
        <v>86</v>
      </c>
      <c r="BK186" s="172">
        <f>ROUND(L186*K186,3)</f>
        <v>0</v>
      </c>
      <c r="BL186" s="22" t="s">
        <v>239</v>
      </c>
      <c r="BM186" s="22" t="s">
        <v>280</v>
      </c>
    </row>
    <row r="187" spans="2:65" s="9" customFormat="1" ht="29.85" customHeight="1" x14ac:dyDescent="0.35">
      <c r="B187" s="153"/>
      <c r="C187" s="154"/>
      <c r="D187" s="163" t="s">
        <v>124</v>
      </c>
      <c r="E187" s="163"/>
      <c r="F187" s="163"/>
      <c r="G187" s="163"/>
      <c r="H187" s="163"/>
      <c r="I187" s="163"/>
      <c r="J187" s="163"/>
      <c r="K187" s="163"/>
      <c r="L187" s="163"/>
      <c r="M187" s="163"/>
      <c r="N187" s="301">
        <f>BK187</f>
        <v>0</v>
      </c>
      <c r="O187" s="302"/>
      <c r="P187" s="302"/>
      <c r="Q187" s="302"/>
      <c r="R187" s="156"/>
      <c r="T187" s="157"/>
      <c r="U187" s="154"/>
      <c r="V187" s="154"/>
      <c r="W187" s="158">
        <f>SUM(W188:W190)</f>
        <v>0</v>
      </c>
      <c r="X187" s="154"/>
      <c r="Y187" s="158">
        <f>SUM(Y188:Y190)</f>
        <v>0</v>
      </c>
      <c r="Z187" s="154"/>
      <c r="AA187" s="159">
        <f>SUM(AA188:AA190)</f>
        <v>9.2730000000000007E-2</v>
      </c>
      <c r="AR187" s="160" t="s">
        <v>86</v>
      </c>
      <c r="AT187" s="161" t="s">
        <v>76</v>
      </c>
      <c r="AU187" s="161" t="s">
        <v>83</v>
      </c>
      <c r="AY187" s="160" t="s">
        <v>154</v>
      </c>
      <c r="BK187" s="162">
        <f>SUM(BK188:BK190)</f>
        <v>0</v>
      </c>
    </row>
    <row r="188" spans="2:65" s="1" customFormat="1" ht="16.5" customHeight="1" x14ac:dyDescent="0.3">
      <c r="B188" s="135"/>
      <c r="C188" s="164" t="s">
        <v>281</v>
      </c>
      <c r="D188" s="164" t="s">
        <v>155</v>
      </c>
      <c r="E188" s="165" t="s">
        <v>282</v>
      </c>
      <c r="F188" s="281" t="s">
        <v>283</v>
      </c>
      <c r="G188" s="281"/>
      <c r="H188" s="281"/>
      <c r="I188" s="281"/>
      <c r="J188" s="166" t="s">
        <v>158</v>
      </c>
      <c r="K188" s="167">
        <v>3.0910000000000002</v>
      </c>
      <c r="L188" s="282">
        <v>0</v>
      </c>
      <c r="M188" s="282"/>
      <c r="N188" s="283">
        <f>ROUND(L188*K188,3)</f>
        <v>0</v>
      </c>
      <c r="O188" s="283"/>
      <c r="P188" s="283"/>
      <c r="Q188" s="283"/>
      <c r="R188" s="138"/>
      <c r="T188" s="169" t="s">
        <v>5</v>
      </c>
      <c r="U188" s="47" t="s">
        <v>44</v>
      </c>
      <c r="V188" s="39"/>
      <c r="W188" s="170">
        <f>V188*K188</f>
        <v>0</v>
      </c>
      <c r="X188" s="170">
        <v>0</v>
      </c>
      <c r="Y188" s="170">
        <f>X188*K188</f>
        <v>0</v>
      </c>
      <c r="Z188" s="170">
        <v>0.03</v>
      </c>
      <c r="AA188" s="171">
        <f>Z188*K188</f>
        <v>9.2730000000000007E-2</v>
      </c>
      <c r="AR188" s="22" t="s">
        <v>239</v>
      </c>
      <c r="AT188" s="22" t="s">
        <v>155</v>
      </c>
      <c r="AU188" s="22" t="s">
        <v>86</v>
      </c>
      <c r="AY188" s="22" t="s">
        <v>154</v>
      </c>
      <c r="BE188" s="109">
        <f>IF(U188="základná",N188,0)</f>
        <v>0</v>
      </c>
      <c r="BF188" s="109">
        <f>IF(U188="znížená",N188,0)</f>
        <v>0</v>
      </c>
      <c r="BG188" s="109">
        <f>IF(U188="zákl. prenesená",N188,0)</f>
        <v>0</v>
      </c>
      <c r="BH188" s="109">
        <f>IF(U188="zníž. prenesená",N188,0)</f>
        <v>0</v>
      </c>
      <c r="BI188" s="109">
        <f>IF(U188="nulová",N188,0)</f>
        <v>0</v>
      </c>
      <c r="BJ188" s="22" t="s">
        <v>86</v>
      </c>
      <c r="BK188" s="172">
        <f>ROUND(L188*K188,3)</f>
        <v>0</v>
      </c>
      <c r="BL188" s="22" t="s">
        <v>239</v>
      </c>
      <c r="BM188" s="22" t="s">
        <v>284</v>
      </c>
    </row>
    <row r="189" spans="2:65" s="11" customFormat="1" ht="16.5" customHeight="1" x14ac:dyDescent="0.3">
      <c r="B189" s="181"/>
      <c r="C189" s="182"/>
      <c r="D189" s="182"/>
      <c r="E189" s="183" t="s">
        <v>5</v>
      </c>
      <c r="F189" s="286" t="s">
        <v>285</v>
      </c>
      <c r="G189" s="287"/>
      <c r="H189" s="287"/>
      <c r="I189" s="287"/>
      <c r="J189" s="182"/>
      <c r="K189" s="183" t="s">
        <v>5</v>
      </c>
      <c r="L189" s="182"/>
      <c r="M189" s="182"/>
      <c r="N189" s="182"/>
      <c r="O189" s="182"/>
      <c r="P189" s="182"/>
      <c r="Q189" s="182"/>
      <c r="R189" s="184"/>
      <c r="T189" s="185"/>
      <c r="U189" s="182"/>
      <c r="V189" s="182"/>
      <c r="W189" s="182"/>
      <c r="X189" s="182"/>
      <c r="Y189" s="182"/>
      <c r="Z189" s="182"/>
      <c r="AA189" s="186"/>
      <c r="AT189" s="187" t="s">
        <v>161</v>
      </c>
      <c r="AU189" s="187" t="s">
        <v>86</v>
      </c>
      <c r="AV189" s="11" t="s">
        <v>83</v>
      </c>
      <c r="AW189" s="11" t="s">
        <v>33</v>
      </c>
      <c r="AX189" s="11" t="s">
        <v>77</v>
      </c>
      <c r="AY189" s="187" t="s">
        <v>154</v>
      </c>
    </row>
    <row r="190" spans="2:65" s="10" customFormat="1" ht="16.5" customHeight="1" x14ac:dyDescent="0.3">
      <c r="B190" s="173"/>
      <c r="C190" s="174"/>
      <c r="D190" s="174"/>
      <c r="E190" s="175" t="s">
        <v>5</v>
      </c>
      <c r="F190" s="288" t="s">
        <v>286</v>
      </c>
      <c r="G190" s="289"/>
      <c r="H190" s="289"/>
      <c r="I190" s="289"/>
      <c r="J190" s="174"/>
      <c r="K190" s="176">
        <v>3.0910000000000002</v>
      </c>
      <c r="L190" s="174"/>
      <c r="M190" s="174"/>
      <c r="N190" s="174"/>
      <c r="O190" s="174"/>
      <c r="P190" s="174"/>
      <c r="Q190" s="174"/>
      <c r="R190" s="177"/>
      <c r="T190" s="178"/>
      <c r="U190" s="174"/>
      <c r="V190" s="174"/>
      <c r="W190" s="174"/>
      <c r="X190" s="174"/>
      <c r="Y190" s="174"/>
      <c r="Z190" s="174"/>
      <c r="AA190" s="179"/>
      <c r="AT190" s="180" t="s">
        <v>161</v>
      </c>
      <c r="AU190" s="180" t="s">
        <v>86</v>
      </c>
      <c r="AV190" s="10" t="s">
        <v>86</v>
      </c>
      <c r="AW190" s="10" t="s">
        <v>33</v>
      </c>
      <c r="AX190" s="10" t="s">
        <v>83</v>
      </c>
      <c r="AY190" s="180" t="s">
        <v>154</v>
      </c>
    </row>
    <row r="191" spans="2:65" s="9" customFormat="1" ht="29.85" customHeight="1" x14ac:dyDescent="0.35">
      <c r="B191" s="153"/>
      <c r="C191" s="154"/>
      <c r="D191" s="163" t="s">
        <v>125</v>
      </c>
      <c r="E191" s="163"/>
      <c r="F191" s="163"/>
      <c r="G191" s="163"/>
      <c r="H191" s="163"/>
      <c r="I191" s="163"/>
      <c r="J191" s="163"/>
      <c r="K191" s="163"/>
      <c r="L191" s="163"/>
      <c r="M191" s="163"/>
      <c r="N191" s="299">
        <f>BK191</f>
        <v>0</v>
      </c>
      <c r="O191" s="300"/>
      <c r="P191" s="300"/>
      <c r="Q191" s="300"/>
      <c r="R191" s="156"/>
      <c r="T191" s="157"/>
      <c r="U191" s="154"/>
      <c r="V191" s="154"/>
      <c r="W191" s="158">
        <f>SUM(W192:W194)</f>
        <v>0</v>
      </c>
      <c r="X191" s="154"/>
      <c r="Y191" s="158">
        <f>SUM(Y192:Y194)</f>
        <v>0</v>
      </c>
      <c r="Z191" s="154"/>
      <c r="AA191" s="159">
        <f>SUM(AA192:AA194)</f>
        <v>0</v>
      </c>
      <c r="AR191" s="160" t="s">
        <v>86</v>
      </c>
      <c r="AT191" s="161" t="s">
        <v>76</v>
      </c>
      <c r="AU191" s="161" t="s">
        <v>83</v>
      </c>
      <c r="AY191" s="160" t="s">
        <v>154</v>
      </c>
      <c r="BK191" s="162">
        <f>SUM(BK192:BK194)</f>
        <v>0</v>
      </c>
    </row>
    <row r="192" spans="2:65" s="1" customFormat="1" ht="16.5" customHeight="1" x14ac:dyDescent="0.3">
      <c r="B192" s="135"/>
      <c r="C192" s="164" t="s">
        <v>287</v>
      </c>
      <c r="D192" s="164" t="s">
        <v>155</v>
      </c>
      <c r="E192" s="165" t="s">
        <v>288</v>
      </c>
      <c r="F192" s="281" t="s">
        <v>289</v>
      </c>
      <c r="G192" s="281"/>
      <c r="H192" s="281"/>
      <c r="I192" s="281"/>
      <c r="J192" s="166" t="s">
        <v>158</v>
      </c>
      <c r="K192" s="167">
        <v>2.52</v>
      </c>
      <c r="L192" s="282">
        <v>0</v>
      </c>
      <c r="M192" s="282"/>
      <c r="N192" s="283">
        <f>ROUND(L192*K192,3)</f>
        <v>0</v>
      </c>
      <c r="O192" s="283"/>
      <c r="P192" s="283"/>
      <c r="Q192" s="283"/>
      <c r="R192" s="138"/>
      <c r="T192" s="169" t="s">
        <v>5</v>
      </c>
      <c r="U192" s="47" t="s">
        <v>44</v>
      </c>
      <c r="V192" s="39"/>
      <c r="W192" s="170">
        <f>V192*K192</f>
        <v>0</v>
      </c>
      <c r="X192" s="170">
        <v>0</v>
      </c>
      <c r="Y192" s="170">
        <f>X192*K192</f>
        <v>0</v>
      </c>
      <c r="Z192" s="170">
        <v>0</v>
      </c>
      <c r="AA192" s="171">
        <f>Z192*K192</f>
        <v>0</v>
      </c>
      <c r="AR192" s="22" t="s">
        <v>239</v>
      </c>
      <c r="AT192" s="22" t="s">
        <v>155</v>
      </c>
      <c r="AU192" s="22" t="s">
        <v>86</v>
      </c>
      <c r="AY192" s="22" t="s">
        <v>154</v>
      </c>
      <c r="BE192" s="109">
        <f>IF(U192="základná",N192,0)</f>
        <v>0</v>
      </c>
      <c r="BF192" s="109">
        <f>IF(U192="znížená",N192,0)</f>
        <v>0</v>
      </c>
      <c r="BG192" s="109">
        <f>IF(U192="zákl. prenesená",N192,0)</f>
        <v>0</v>
      </c>
      <c r="BH192" s="109">
        <f>IF(U192="zníž. prenesená",N192,0)</f>
        <v>0</v>
      </c>
      <c r="BI192" s="109">
        <f>IF(U192="nulová",N192,0)</f>
        <v>0</v>
      </c>
      <c r="BJ192" s="22" t="s">
        <v>86</v>
      </c>
      <c r="BK192" s="172">
        <f>ROUND(L192*K192,3)</f>
        <v>0</v>
      </c>
      <c r="BL192" s="22" t="s">
        <v>239</v>
      </c>
      <c r="BM192" s="22" t="s">
        <v>290</v>
      </c>
    </row>
    <row r="193" spans="2:65" s="11" customFormat="1" ht="16.5" customHeight="1" x14ac:dyDescent="0.3">
      <c r="B193" s="181"/>
      <c r="C193" s="182"/>
      <c r="D193" s="182"/>
      <c r="E193" s="183" t="s">
        <v>5</v>
      </c>
      <c r="F193" s="286" t="s">
        <v>291</v>
      </c>
      <c r="G193" s="287"/>
      <c r="H193" s="287"/>
      <c r="I193" s="287"/>
      <c r="J193" s="182"/>
      <c r="K193" s="183" t="s">
        <v>5</v>
      </c>
      <c r="L193" s="182"/>
      <c r="M193" s="182"/>
      <c r="N193" s="182"/>
      <c r="O193" s="182"/>
      <c r="P193" s="182"/>
      <c r="Q193" s="182"/>
      <c r="R193" s="184"/>
      <c r="T193" s="185"/>
      <c r="U193" s="182"/>
      <c r="V193" s="182"/>
      <c r="W193" s="182"/>
      <c r="X193" s="182"/>
      <c r="Y193" s="182"/>
      <c r="Z193" s="182"/>
      <c r="AA193" s="186"/>
      <c r="AT193" s="187" t="s">
        <v>161</v>
      </c>
      <c r="AU193" s="187" t="s">
        <v>86</v>
      </c>
      <c r="AV193" s="11" t="s">
        <v>83</v>
      </c>
      <c r="AW193" s="11" t="s">
        <v>33</v>
      </c>
      <c r="AX193" s="11" t="s">
        <v>77</v>
      </c>
      <c r="AY193" s="187" t="s">
        <v>154</v>
      </c>
    </row>
    <row r="194" spans="2:65" s="10" customFormat="1" ht="16.5" customHeight="1" x14ac:dyDescent="0.3">
      <c r="B194" s="173"/>
      <c r="C194" s="174"/>
      <c r="D194" s="174"/>
      <c r="E194" s="175" t="s">
        <v>5</v>
      </c>
      <c r="F194" s="288" t="s">
        <v>292</v>
      </c>
      <c r="G194" s="289"/>
      <c r="H194" s="289"/>
      <c r="I194" s="289"/>
      <c r="J194" s="174"/>
      <c r="K194" s="176">
        <v>2.52</v>
      </c>
      <c r="L194" s="174"/>
      <c r="M194" s="174"/>
      <c r="N194" s="174"/>
      <c r="O194" s="174"/>
      <c r="P194" s="174"/>
      <c r="Q194" s="174"/>
      <c r="R194" s="177"/>
      <c r="T194" s="178"/>
      <c r="U194" s="174"/>
      <c r="V194" s="174"/>
      <c r="W194" s="174"/>
      <c r="X194" s="174"/>
      <c r="Y194" s="174"/>
      <c r="Z194" s="174"/>
      <c r="AA194" s="179"/>
      <c r="AT194" s="180" t="s">
        <v>161</v>
      </c>
      <c r="AU194" s="180" t="s">
        <v>86</v>
      </c>
      <c r="AV194" s="10" t="s">
        <v>86</v>
      </c>
      <c r="AW194" s="10" t="s">
        <v>33</v>
      </c>
      <c r="AX194" s="10" t="s">
        <v>83</v>
      </c>
      <c r="AY194" s="180" t="s">
        <v>154</v>
      </c>
    </row>
    <row r="195" spans="2:65" s="9" customFormat="1" ht="29.85" customHeight="1" x14ac:dyDescent="0.35">
      <c r="B195" s="153"/>
      <c r="C195" s="154"/>
      <c r="D195" s="163" t="s">
        <v>126</v>
      </c>
      <c r="E195" s="163"/>
      <c r="F195" s="163"/>
      <c r="G195" s="163"/>
      <c r="H195" s="163"/>
      <c r="I195" s="163"/>
      <c r="J195" s="163"/>
      <c r="K195" s="163"/>
      <c r="L195" s="163"/>
      <c r="M195" s="163"/>
      <c r="N195" s="299">
        <f>BK195</f>
        <v>0</v>
      </c>
      <c r="O195" s="300"/>
      <c r="P195" s="300"/>
      <c r="Q195" s="300"/>
      <c r="R195" s="156"/>
      <c r="T195" s="157"/>
      <c r="U195" s="154"/>
      <c r="V195" s="154"/>
      <c r="W195" s="158">
        <f>SUM(W196:W197)</f>
        <v>0</v>
      </c>
      <c r="X195" s="154"/>
      <c r="Y195" s="158">
        <f>SUM(Y196:Y197)</f>
        <v>0</v>
      </c>
      <c r="Z195" s="154"/>
      <c r="AA195" s="159">
        <f>SUM(AA196:AA197)</f>
        <v>1.7415E-2</v>
      </c>
      <c r="AR195" s="160" t="s">
        <v>86</v>
      </c>
      <c r="AT195" s="161" t="s">
        <v>76</v>
      </c>
      <c r="AU195" s="161" t="s">
        <v>83</v>
      </c>
      <c r="AY195" s="160" t="s">
        <v>154</v>
      </c>
      <c r="BK195" s="162">
        <f>SUM(BK196:BK197)</f>
        <v>0</v>
      </c>
    </row>
    <row r="196" spans="2:65" s="1" customFormat="1" ht="25.5" customHeight="1" x14ac:dyDescent="0.3">
      <c r="B196" s="135"/>
      <c r="C196" s="164" t="s">
        <v>293</v>
      </c>
      <c r="D196" s="164" t="s">
        <v>155</v>
      </c>
      <c r="E196" s="165" t="s">
        <v>294</v>
      </c>
      <c r="F196" s="281" t="s">
        <v>295</v>
      </c>
      <c r="G196" s="281"/>
      <c r="H196" s="281"/>
      <c r="I196" s="281"/>
      <c r="J196" s="166" t="s">
        <v>197</v>
      </c>
      <c r="K196" s="167">
        <v>12.9</v>
      </c>
      <c r="L196" s="282">
        <v>0</v>
      </c>
      <c r="M196" s="282"/>
      <c r="N196" s="283">
        <f>ROUND(L196*K196,3)</f>
        <v>0</v>
      </c>
      <c r="O196" s="283"/>
      <c r="P196" s="283"/>
      <c r="Q196" s="283"/>
      <c r="R196" s="138"/>
      <c r="T196" s="169" t="s">
        <v>5</v>
      </c>
      <c r="U196" s="47" t="s">
        <v>44</v>
      </c>
      <c r="V196" s="39"/>
      <c r="W196" s="170">
        <f>V196*K196</f>
        <v>0</v>
      </c>
      <c r="X196" s="170">
        <v>0</v>
      </c>
      <c r="Y196" s="170">
        <f>X196*K196</f>
        <v>0</v>
      </c>
      <c r="Z196" s="170">
        <v>1.3500000000000001E-3</v>
      </c>
      <c r="AA196" s="171">
        <f>Z196*K196</f>
        <v>1.7415E-2</v>
      </c>
      <c r="AR196" s="22" t="s">
        <v>239</v>
      </c>
      <c r="AT196" s="22" t="s">
        <v>155</v>
      </c>
      <c r="AU196" s="22" t="s">
        <v>86</v>
      </c>
      <c r="AY196" s="22" t="s">
        <v>154</v>
      </c>
      <c r="BE196" s="109">
        <f>IF(U196="základná",N196,0)</f>
        <v>0</v>
      </c>
      <c r="BF196" s="109">
        <f>IF(U196="znížená",N196,0)</f>
        <v>0</v>
      </c>
      <c r="BG196" s="109">
        <f>IF(U196="zákl. prenesená",N196,0)</f>
        <v>0</v>
      </c>
      <c r="BH196" s="109">
        <f>IF(U196="zníž. prenesená",N196,0)</f>
        <v>0</v>
      </c>
      <c r="BI196" s="109">
        <f>IF(U196="nulová",N196,0)</f>
        <v>0</v>
      </c>
      <c r="BJ196" s="22" t="s">
        <v>86</v>
      </c>
      <c r="BK196" s="172">
        <f>ROUND(L196*K196,3)</f>
        <v>0</v>
      </c>
      <c r="BL196" s="22" t="s">
        <v>239</v>
      </c>
      <c r="BM196" s="22" t="s">
        <v>296</v>
      </c>
    </row>
    <row r="197" spans="2:65" s="10" customFormat="1" ht="16.5" customHeight="1" x14ac:dyDescent="0.3">
      <c r="B197" s="173"/>
      <c r="C197" s="174"/>
      <c r="D197" s="174"/>
      <c r="E197" s="175" t="s">
        <v>5</v>
      </c>
      <c r="F197" s="284" t="s">
        <v>297</v>
      </c>
      <c r="G197" s="285"/>
      <c r="H197" s="285"/>
      <c r="I197" s="285"/>
      <c r="J197" s="174"/>
      <c r="K197" s="176">
        <v>12.9</v>
      </c>
      <c r="L197" s="174"/>
      <c r="M197" s="174"/>
      <c r="N197" s="174"/>
      <c r="O197" s="174"/>
      <c r="P197" s="174"/>
      <c r="Q197" s="174"/>
      <c r="R197" s="177"/>
      <c r="T197" s="178"/>
      <c r="U197" s="174"/>
      <c r="V197" s="174"/>
      <c r="W197" s="174"/>
      <c r="X197" s="174"/>
      <c r="Y197" s="174"/>
      <c r="Z197" s="174"/>
      <c r="AA197" s="179"/>
      <c r="AT197" s="180" t="s">
        <v>161</v>
      </c>
      <c r="AU197" s="180" t="s">
        <v>86</v>
      </c>
      <c r="AV197" s="10" t="s">
        <v>86</v>
      </c>
      <c r="AW197" s="10" t="s">
        <v>33</v>
      </c>
      <c r="AX197" s="10" t="s">
        <v>83</v>
      </c>
      <c r="AY197" s="180" t="s">
        <v>154</v>
      </c>
    </row>
    <row r="198" spans="2:65" s="9" customFormat="1" ht="29.85" customHeight="1" x14ac:dyDescent="0.35">
      <c r="B198" s="153"/>
      <c r="C198" s="154"/>
      <c r="D198" s="163" t="s">
        <v>127</v>
      </c>
      <c r="E198" s="163"/>
      <c r="F198" s="163"/>
      <c r="G198" s="163"/>
      <c r="H198" s="163"/>
      <c r="I198" s="163"/>
      <c r="J198" s="163"/>
      <c r="K198" s="163"/>
      <c r="L198" s="163"/>
      <c r="M198" s="163"/>
      <c r="N198" s="299">
        <f>BK198</f>
        <v>0</v>
      </c>
      <c r="O198" s="300"/>
      <c r="P198" s="300"/>
      <c r="Q198" s="300"/>
      <c r="R198" s="156"/>
      <c r="T198" s="157"/>
      <c r="U198" s="154"/>
      <c r="V198" s="154"/>
      <c r="W198" s="158">
        <f>SUM(W199:W203)</f>
        <v>0</v>
      </c>
      <c r="X198" s="154"/>
      <c r="Y198" s="158">
        <f>SUM(Y199:Y203)</f>
        <v>0</v>
      </c>
      <c r="Z198" s="154"/>
      <c r="AA198" s="159">
        <f>SUM(AA199:AA203)</f>
        <v>0.11043119999999999</v>
      </c>
      <c r="AR198" s="160" t="s">
        <v>86</v>
      </c>
      <c r="AT198" s="161" t="s">
        <v>76</v>
      </c>
      <c r="AU198" s="161" t="s">
        <v>83</v>
      </c>
      <c r="AY198" s="160" t="s">
        <v>154</v>
      </c>
      <c r="BK198" s="162">
        <f>SUM(BK199:BK203)</f>
        <v>0</v>
      </c>
    </row>
    <row r="199" spans="2:65" s="1" customFormat="1" ht="16.5" customHeight="1" x14ac:dyDescent="0.3">
      <c r="B199" s="135"/>
      <c r="C199" s="164" t="s">
        <v>298</v>
      </c>
      <c r="D199" s="164" t="s">
        <v>155</v>
      </c>
      <c r="E199" s="165" t="s">
        <v>299</v>
      </c>
      <c r="F199" s="281" t="s">
        <v>300</v>
      </c>
      <c r="G199" s="281"/>
      <c r="H199" s="281"/>
      <c r="I199" s="281"/>
      <c r="J199" s="166" t="s">
        <v>158</v>
      </c>
      <c r="K199" s="167">
        <v>9.94</v>
      </c>
      <c r="L199" s="282">
        <v>0</v>
      </c>
      <c r="M199" s="282"/>
      <c r="N199" s="283">
        <f>ROUND(L199*K199,3)</f>
        <v>0</v>
      </c>
      <c r="O199" s="283"/>
      <c r="P199" s="283"/>
      <c r="Q199" s="283"/>
      <c r="R199" s="138"/>
      <c r="T199" s="169" t="s">
        <v>5</v>
      </c>
      <c r="U199" s="47" t="s">
        <v>44</v>
      </c>
      <c r="V199" s="39"/>
      <c r="W199" s="170">
        <f>V199*K199</f>
        <v>0</v>
      </c>
      <c r="X199" s="170">
        <v>0</v>
      </c>
      <c r="Y199" s="170">
        <f>X199*K199</f>
        <v>0</v>
      </c>
      <c r="Z199" s="170">
        <v>1.098E-2</v>
      </c>
      <c r="AA199" s="171">
        <f>Z199*K199</f>
        <v>0.10914119999999999</v>
      </c>
      <c r="AR199" s="22" t="s">
        <v>239</v>
      </c>
      <c r="AT199" s="22" t="s">
        <v>155</v>
      </c>
      <c r="AU199" s="22" t="s">
        <v>86</v>
      </c>
      <c r="AY199" s="22" t="s">
        <v>154</v>
      </c>
      <c r="BE199" s="109">
        <f>IF(U199="základná",N199,0)</f>
        <v>0</v>
      </c>
      <c r="BF199" s="109">
        <f>IF(U199="znížená",N199,0)</f>
        <v>0</v>
      </c>
      <c r="BG199" s="109">
        <f>IF(U199="zákl. prenesená",N199,0)</f>
        <v>0</v>
      </c>
      <c r="BH199" s="109">
        <f>IF(U199="zníž. prenesená",N199,0)</f>
        <v>0</v>
      </c>
      <c r="BI199" s="109">
        <f>IF(U199="nulová",N199,0)</f>
        <v>0</v>
      </c>
      <c r="BJ199" s="22" t="s">
        <v>86</v>
      </c>
      <c r="BK199" s="172">
        <f>ROUND(L199*K199,3)</f>
        <v>0</v>
      </c>
      <c r="BL199" s="22" t="s">
        <v>239</v>
      </c>
      <c r="BM199" s="22" t="s">
        <v>301</v>
      </c>
    </row>
    <row r="200" spans="2:65" s="11" customFormat="1" ht="16.5" customHeight="1" x14ac:dyDescent="0.3">
      <c r="B200" s="181"/>
      <c r="C200" s="182"/>
      <c r="D200" s="182"/>
      <c r="E200" s="183" t="s">
        <v>5</v>
      </c>
      <c r="F200" s="286" t="s">
        <v>302</v>
      </c>
      <c r="G200" s="287"/>
      <c r="H200" s="287"/>
      <c r="I200" s="287"/>
      <c r="J200" s="182"/>
      <c r="K200" s="183" t="s">
        <v>5</v>
      </c>
      <c r="L200" s="182"/>
      <c r="M200" s="182"/>
      <c r="N200" s="182"/>
      <c r="O200" s="182"/>
      <c r="P200" s="182"/>
      <c r="Q200" s="182"/>
      <c r="R200" s="184"/>
      <c r="T200" s="185"/>
      <c r="U200" s="182"/>
      <c r="V200" s="182"/>
      <c r="W200" s="182"/>
      <c r="X200" s="182"/>
      <c r="Y200" s="182"/>
      <c r="Z200" s="182"/>
      <c r="AA200" s="186"/>
      <c r="AT200" s="187" t="s">
        <v>161</v>
      </c>
      <c r="AU200" s="187" t="s">
        <v>86</v>
      </c>
      <c r="AV200" s="11" t="s">
        <v>83</v>
      </c>
      <c r="AW200" s="11" t="s">
        <v>33</v>
      </c>
      <c r="AX200" s="11" t="s">
        <v>77</v>
      </c>
      <c r="AY200" s="187" t="s">
        <v>154</v>
      </c>
    </row>
    <row r="201" spans="2:65" s="10" customFormat="1" ht="16.5" customHeight="1" x14ac:dyDescent="0.3">
      <c r="B201" s="173"/>
      <c r="C201" s="174"/>
      <c r="D201" s="174"/>
      <c r="E201" s="175" t="s">
        <v>5</v>
      </c>
      <c r="F201" s="288" t="s">
        <v>303</v>
      </c>
      <c r="G201" s="289"/>
      <c r="H201" s="289"/>
      <c r="I201" s="289"/>
      <c r="J201" s="174"/>
      <c r="K201" s="176">
        <v>9.94</v>
      </c>
      <c r="L201" s="174"/>
      <c r="M201" s="174"/>
      <c r="N201" s="174"/>
      <c r="O201" s="174"/>
      <c r="P201" s="174"/>
      <c r="Q201" s="174"/>
      <c r="R201" s="177"/>
      <c r="T201" s="178"/>
      <c r="U201" s="174"/>
      <c r="V201" s="174"/>
      <c r="W201" s="174"/>
      <c r="X201" s="174"/>
      <c r="Y201" s="174"/>
      <c r="Z201" s="174"/>
      <c r="AA201" s="179"/>
      <c r="AT201" s="180" t="s">
        <v>161</v>
      </c>
      <c r="AU201" s="180" t="s">
        <v>86</v>
      </c>
      <c r="AV201" s="10" t="s">
        <v>86</v>
      </c>
      <c r="AW201" s="10" t="s">
        <v>33</v>
      </c>
      <c r="AX201" s="10" t="s">
        <v>83</v>
      </c>
      <c r="AY201" s="180" t="s">
        <v>154</v>
      </c>
    </row>
    <row r="202" spans="2:65" s="1" customFormat="1" ht="16.5" customHeight="1" x14ac:dyDescent="0.3">
      <c r="B202" s="135"/>
      <c r="C202" s="164" t="s">
        <v>304</v>
      </c>
      <c r="D202" s="164" t="s">
        <v>155</v>
      </c>
      <c r="E202" s="165" t="s">
        <v>305</v>
      </c>
      <c r="F202" s="281" t="s">
        <v>306</v>
      </c>
      <c r="G202" s="281"/>
      <c r="H202" s="281"/>
      <c r="I202" s="281"/>
      <c r="J202" s="166" t="s">
        <v>186</v>
      </c>
      <c r="K202" s="167">
        <v>12.9</v>
      </c>
      <c r="L202" s="282">
        <v>0</v>
      </c>
      <c r="M202" s="282"/>
      <c r="N202" s="283">
        <f>ROUND(L202*K202,3)</f>
        <v>0</v>
      </c>
      <c r="O202" s="283"/>
      <c r="P202" s="283"/>
      <c r="Q202" s="283"/>
      <c r="R202" s="138"/>
      <c r="T202" s="169" t="s">
        <v>5</v>
      </c>
      <c r="U202" s="47" t="s">
        <v>44</v>
      </c>
      <c r="V202" s="39"/>
      <c r="W202" s="170">
        <f>V202*K202</f>
        <v>0</v>
      </c>
      <c r="X202" s="170">
        <v>0</v>
      </c>
      <c r="Y202" s="170">
        <f>X202*K202</f>
        <v>0</v>
      </c>
      <c r="Z202" s="170">
        <v>1E-4</v>
      </c>
      <c r="AA202" s="171">
        <f>Z202*K202</f>
        <v>1.2900000000000001E-3</v>
      </c>
      <c r="AR202" s="22" t="s">
        <v>239</v>
      </c>
      <c r="AT202" s="22" t="s">
        <v>155</v>
      </c>
      <c r="AU202" s="22" t="s">
        <v>86</v>
      </c>
      <c r="AY202" s="22" t="s">
        <v>154</v>
      </c>
      <c r="BE202" s="109">
        <f>IF(U202="základná",N202,0)</f>
        <v>0</v>
      </c>
      <c r="BF202" s="109">
        <f>IF(U202="znížená",N202,0)</f>
        <v>0</v>
      </c>
      <c r="BG202" s="109">
        <f>IF(U202="zákl. prenesená",N202,0)</f>
        <v>0</v>
      </c>
      <c r="BH202" s="109">
        <f>IF(U202="zníž. prenesená",N202,0)</f>
        <v>0</v>
      </c>
      <c r="BI202" s="109">
        <f>IF(U202="nulová",N202,0)</f>
        <v>0</v>
      </c>
      <c r="BJ202" s="22" t="s">
        <v>86</v>
      </c>
      <c r="BK202" s="172">
        <f>ROUND(L202*K202,3)</f>
        <v>0</v>
      </c>
      <c r="BL202" s="22" t="s">
        <v>239</v>
      </c>
      <c r="BM202" s="22" t="s">
        <v>307</v>
      </c>
    </row>
    <row r="203" spans="2:65" s="1" customFormat="1" ht="25.5" customHeight="1" x14ac:dyDescent="0.3">
      <c r="B203" s="135"/>
      <c r="C203" s="164" t="s">
        <v>308</v>
      </c>
      <c r="D203" s="164" t="s">
        <v>155</v>
      </c>
      <c r="E203" s="165" t="s">
        <v>309</v>
      </c>
      <c r="F203" s="281" t="s">
        <v>310</v>
      </c>
      <c r="G203" s="281"/>
      <c r="H203" s="281"/>
      <c r="I203" s="281"/>
      <c r="J203" s="166" t="s">
        <v>279</v>
      </c>
      <c r="K203" s="167">
        <v>1</v>
      </c>
      <c r="L203" s="282">
        <v>0</v>
      </c>
      <c r="M203" s="282"/>
      <c r="N203" s="283">
        <f>ROUND(L203*K203,3)</f>
        <v>0</v>
      </c>
      <c r="O203" s="283"/>
      <c r="P203" s="283"/>
      <c r="Q203" s="283"/>
      <c r="R203" s="138"/>
      <c r="T203" s="169" t="s">
        <v>5</v>
      </c>
      <c r="U203" s="47" t="s">
        <v>44</v>
      </c>
      <c r="V203" s="39"/>
      <c r="W203" s="170">
        <f>V203*K203</f>
        <v>0</v>
      </c>
      <c r="X203" s="170">
        <v>0</v>
      </c>
      <c r="Y203" s="170">
        <f>X203*K203</f>
        <v>0</v>
      </c>
      <c r="Z203" s="170">
        <v>0</v>
      </c>
      <c r="AA203" s="171">
        <f>Z203*K203</f>
        <v>0</v>
      </c>
      <c r="AR203" s="22" t="s">
        <v>239</v>
      </c>
      <c r="AT203" s="22" t="s">
        <v>155</v>
      </c>
      <c r="AU203" s="22" t="s">
        <v>86</v>
      </c>
      <c r="AY203" s="22" t="s">
        <v>154</v>
      </c>
      <c r="BE203" s="109">
        <f>IF(U203="základná",N203,0)</f>
        <v>0</v>
      </c>
      <c r="BF203" s="109">
        <f>IF(U203="znížená",N203,0)</f>
        <v>0</v>
      </c>
      <c r="BG203" s="109">
        <f>IF(U203="zákl. prenesená",N203,0)</f>
        <v>0</v>
      </c>
      <c r="BH203" s="109">
        <f>IF(U203="zníž. prenesená",N203,0)</f>
        <v>0</v>
      </c>
      <c r="BI203" s="109">
        <f>IF(U203="nulová",N203,0)</f>
        <v>0</v>
      </c>
      <c r="BJ203" s="22" t="s">
        <v>86</v>
      </c>
      <c r="BK203" s="172">
        <f>ROUND(L203*K203,3)</f>
        <v>0</v>
      </c>
      <c r="BL203" s="22" t="s">
        <v>239</v>
      </c>
      <c r="BM203" s="22" t="s">
        <v>311</v>
      </c>
    </row>
    <row r="204" spans="2:65" s="9" customFormat="1" ht="29.85" customHeight="1" x14ac:dyDescent="0.35">
      <c r="B204" s="153"/>
      <c r="C204" s="154"/>
      <c r="D204" s="163" t="s">
        <v>128</v>
      </c>
      <c r="E204" s="163"/>
      <c r="F204" s="163"/>
      <c r="G204" s="163"/>
      <c r="H204" s="163"/>
      <c r="I204" s="163"/>
      <c r="J204" s="163"/>
      <c r="K204" s="163"/>
      <c r="L204" s="163"/>
      <c r="M204" s="163"/>
      <c r="N204" s="301">
        <f>BK204</f>
        <v>0</v>
      </c>
      <c r="O204" s="302"/>
      <c r="P204" s="302"/>
      <c r="Q204" s="302"/>
      <c r="R204" s="156"/>
      <c r="T204" s="157"/>
      <c r="U204" s="154"/>
      <c r="V204" s="154"/>
      <c r="W204" s="158">
        <f>SUM(W205:W206)</f>
        <v>0</v>
      </c>
      <c r="X204" s="154"/>
      <c r="Y204" s="158">
        <f>SUM(Y205:Y206)</f>
        <v>0.12</v>
      </c>
      <c r="Z204" s="154"/>
      <c r="AA204" s="159">
        <f>SUM(AA205:AA206)</f>
        <v>2E-3</v>
      </c>
      <c r="AR204" s="160" t="s">
        <v>86</v>
      </c>
      <c r="AT204" s="161" t="s">
        <v>76</v>
      </c>
      <c r="AU204" s="161" t="s">
        <v>83</v>
      </c>
      <c r="AY204" s="160" t="s">
        <v>154</v>
      </c>
      <c r="BK204" s="162">
        <f>SUM(BK205:BK206)</f>
        <v>0</v>
      </c>
    </row>
    <row r="205" spans="2:65" s="1" customFormat="1" ht="25.5" customHeight="1" x14ac:dyDescent="0.3">
      <c r="B205" s="135"/>
      <c r="C205" s="164" t="s">
        <v>312</v>
      </c>
      <c r="D205" s="164" t="s">
        <v>155</v>
      </c>
      <c r="E205" s="165" t="s">
        <v>313</v>
      </c>
      <c r="F205" s="281" t="s">
        <v>314</v>
      </c>
      <c r="G205" s="281"/>
      <c r="H205" s="281"/>
      <c r="I205" s="281"/>
      <c r="J205" s="166" t="s">
        <v>279</v>
      </c>
      <c r="K205" s="167">
        <v>1</v>
      </c>
      <c r="L205" s="282">
        <v>0</v>
      </c>
      <c r="M205" s="282"/>
      <c r="N205" s="283">
        <f>ROUND(L205*K205,3)</f>
        <v>0</v>
      </c>
      <c r="O205" s="283"/>
      <c r="P205" s="283"/>
      <c r="Q205" s="283"/>
      <c r="R205" s="138"/>
      <c r="T205" s="169" t="s">
        <v>5</v>
      </c>
      <c r="U205" s="47" t="s">
        <v>44</v>
      </c>
      <c r="V205" s="39"/>
      <c r="W205" s="170">
        <f>V205*K205</f>
        <v>0</v>
      </c>
      <c r="X205" s="170">
        <v>0.06</v>
      </c>
      <c r="Y205" s="170">
        <f>X205*K205</f>
        <v>0.06</v>
      </c>
      <c r="Z205" s="170">
        <v>1E-3</v>
      </c>
      <c r="AA205" s="171">
        <f>Z205*K205</f>
        <v>1E-3</v>
      </c>
      <c r="AR205" s="22" t="s">
        <v>239</v>
      </c>
      <c r="AT205" s="22" t="s">
        <v>155</v>
      </c>
      <c r="AU205" s="22" t="s">
        <v>86</v>
      </c>
      <c r="AY205" s="22" t="s">
        <v>154</v>
      </c>
      <c r="BE205" s="109">
        <f>IF(U205="základná",N205,0)</f>
        <v>0</v>
      </c>
      <c r="BF205" s="109">
        <f>IF(U205="znížená",N205,0)</f>
        <v>0</v>
      </c>
      <c r="BG205" s="109">
        <f>IF(U205="zákl. prenesená",N205,0)</f>
        <v>0</v>
      </c>
      <c r="BH205" s="109">
        <f>IF(U205="zníž. prenesená",N205,0)</f>
        <v>0</v>
      </c>
      <c r="BI205" s="109">
        <f>IF(U205="nulová",N205,0)</f>
        <v>0</v>
      </c>
      <c r="BJ205" s="22" t="s">
        <v>86</v>
      </c>
      <c r="BK205" s="172">
        <f>ROUND(L205*K205,3)</f>
        <v>0</v>
      </c>
      <c r="BL205" s="22" t="s">
        <v>239</v>
      </c>
      <c r="BM205" s="22" t="s">
        <v>315</v>
      </c>
    </row>
    <row r="206" spans="2:65" s="1" customFormat="1" ht="25.5" customHeight="1" x14ac:dyDescent="0.3">
      <c r="B206" s="135"/>
      <c r="C206" s="164" t="s">
        <v>316</v>
      </c>
      <c r="D206" s="164" t="s">
        <v>155</v>
      </c>
      <c r="E206" s="165" t="s">
        <v>317</v>
      </c>
      <c r="F206" s="281" t="s">
        <v>318</v>
      </c>
      <c r="G206" s="281"/>
      <c r="H206" s="281"/>
      <c r="I206" s="281"/>
      <c r="J206" s="166" t="s">
        <v>279</v>
      </c>
      <c r="K206" s="167">
        <v>1</v>
      </c>
      <c r="L206" s="282">
        <v>0</v>
      </c>
      <c r="M206" s="282"/>
      <c r="N206" s="283">
        <f>ROUND(L206*K206,3)</f>
        <v>0</v>
      </c>
      <c r="O206" s="283"/>
      <c r="P206" s="283"/>
      <c r="Q206" s="283"/>
      <c r="R206" s="138"/>
      <c r="T206" s="169" t="s">
        <v>5</v>
      </c>
      <c r="U206" s="47" t="s">
        <v>44</v>
      </c>
      <c r="V206" s="39"/>
      <c r="W206" s="170">
        <f>V206*K206</f>
        <v>0</v>
      </c>
      <c r="X206" s="170">
        <v>0.06</v>
      </c>
      <c r="Y206" s="170">
        <f>X206*K206</f>
        <v>0.06</v>
      </c>
      <c r="Z206" s="170">
        <v>1E-3</v>
      </c>
      <c r="AA206" s="171">
        <f>Z206*K206</f>
        <v>1E-3</v>
      </c>
      <c r="AR206" s="22" t="s">
        <v>239</v>
      </c>
      <c r="AT206" s="22" t="s">
        <v>155</v>
      </c>
      <c r="AU206" s="22" t="s">
        <v>86</v>
      </c>
      <c r="AY206" s="22" t="s">
        <v>154</v>
      </c>
      <c r="BE206" s="109">
        <f>IF(U206="základná",N206,0)</f>
        <v>0</v>
      </c>
      <c r="BF206" s="109">
        <f>IF(U206="znížená",N206,0)</f>
        <v>0</v>
      </c>
      <c r="BG206" s="109">
        <f>IF(U206="zákl. prenesená",N206,0)</f>
        <v>0</v>
      </c>
      <c r="BH206" s="109">
        <f>IF(U206="zníž. prenesená",N206,0)</f>
        <v>0</v>
      </c>
      <c r="BI206" s="109">
        <f>IF(U206="nulová",N206,0)</f>
        <v>0</v>
      </c>
      <c r="BJ206" s="22" t="s">
        <v>86</v>
      </c>
      <c r="BK206" s="172">
        <f>ROUND(L206*K206,3)</f>
        <v>0</v>
      </c>
      <c r="BL206" s="22" t="s">
        <v>239</v>
      </c>
      <c r="BM206" s="22" t="s">
        <v>319</v>
      </c>
    </row>
    <row r="207" spans="2:65" s="9" customFormat="1" ht="29.85" customHeight="1" x14ac:dyDescent="0.35">
      <c r="B207" s="153"/>
      <c r="C207" s="154"/>
      <c r="D207" s="163" t="s">
        <v>129</v>
      </c>
      <c r="E207" s="163"/>
      <c r="F207" s="163"/>
      <c r="G207" s="163"/>
      <c r="H207" s="163"/>
      <c r="I207" s="163"/>
      <c r="J207" s="163"/>
      <c r="K207" s="163"/>
      <c r="L207" s="163"/>
      <c r="M207" s="163"/>
      <c r="N207" s="301">
        <f>BK207</f>
        <v>0</v>
      </c>
      <c r="O207" s="302"/>
      <c r="P207" s="302"/>
      <c r="Q207" s="302"/>
      <c r="R207" s="156"/>
      <c r="T207" s="157"/>
      <c r="U207" s="154"/>
      <c r="V207" s="154"/>
      <c r="W207" s="158">
        <f>SUM(W208:W211)</f>
        <v>0</v>
      </c>
      <c r="X207" s="154"/>
      <c r="Y207" s="158">
        <f>SUM(Y208:Y211)</f>
        <v>5.901E-2</v>
      </c>
      <c r="Z207" s="154"/>
      <c r="AA207" s="159">
        <f>SUM(AA208:AA211)</f>
        <v>0.88514999999999999</v>
      </c>
      <c r="AR207" s="160" t="s">
        <v>86</v>
      </c>
      <c r="AT207" s="161" t="s">
        <v>76</v>
      </c>
      <c r="AU207" s="161" t="s">
        <v>83</v>
      </c>
      <c r="AY207" s="160" t="s">
        <v>154</v>
      </c>
      <c r="BK207" s="162">
        <f>SUM(BK208:BK211)</f>
        <v>0</v>
      </c>
    </row>
    <row r="208" spans="2:65" s="1" customFormat="1" ht="38.25" customHeight="1" x14ac:dyDescent="0.3">
      <c r="B208" s="135"/>
      <c r="C208" s="164" t="s">
        <v>320</v>
      </c>
      <c r="D208" s="164" t="s">
        <v>155</v>
      </c>
      <c r="E208" s="165" t="s">
        <v>321</v>
      </c>
      <c r="F208" s="281" t="s">
        <v>322</v>
      </c>
      <c r="G208" s="281"/>
      <c r="H208" s="281"/>
      <c r="I208" s="281"/>
      <c r="J208" s="166" t="s">
        <v>158</v>
      </c>
      <c r="K208" s="167">
        <v>59.01</v>
      </c>
      <c r="L208" s="282">
        <v>0</v>
      </c>
      <c r="M208" s="282"/>
      <c r="N208" s="283">
        <f>ROUND(L208*K208,3)</f>
        <v>0</v>
      </c>
      <c r="O208" s="283"/>
      <c r="P208" s="283"/>
      <c r="Q208" s="283"/>
      <c r="R208" s="138"/>
      <c r="T208" s="169" t="s">
        <v>5</v>
      </c>
      <c r="U208" s="47" t="s">
        <v>44</v>
      </c>
      <c r="V208" s="39"/>
      <c r="W208" s="170">
        <f>V208*K208</f>
        <v>0</v>
      </c>
      <c r="X208" s="170">
        <v>1E-3</v>
      </c>
      <c r="Y208" s="170">
        <f>X208*K208</f>
        <v>5.901E-2</v>
      </c>
      <c r="Z208" s="170">
        <v>1.4999999999999999E-2</v>
      </c>
      <c r="AA208" s="171">
        <f>Z208*K208</f>
        <v>0.88514999999999999</v>
      </c>
      <c r="AR208" s="22" t="s">
        <v>239</v>
      </c>
      <c r="AT208" s="22" t="s">
        <v>155</v>
      </c>
      <c r="AU208" s="22" t="s">
        <v>86</v>
      </c>
      <c r="AY208" s="22" t="s">
        <v>154</v>
      </c>
      <c r="BE208" s="109">
        <f>IF(U208="základná",N208,0)</f>
        <v>0</v>
      </c>
      <c r="BF208" s="109">
        <f>IF(U208="znížená",N208,0)</f>
        <v>0</v>
      </c>
      <c r="BG208" s="109">
        <f>IF(U208="zákl. prenesená",N208,0)</f>
        <v>0</v>
      </c>
      <c r="BH208" s="109">
        <f>IF(U208="zníž. prenesená",N208,0)</f>
        <v>0</v>
      </c>
      <c r="BI208" s="109">
        <f>IF(U208="nulová",N208,0)</f>
        <v>0</v>
      </c>
      <c r="BJ208" s="22" t="s">
        <v>86</v>
      </c>
      <c r="BK208" s="172">
        <f>ROUND(L208*K208,3)</f>
        <v>0</v>
      </c>
      <c r="BL208" s="22" t="s">
        <v>239</v>
      </c>
      <c r="BM208" s="22" t="s">
        <v>323</v>
      </c>
    </row>
    <row r="209" spans="2:63" s="11" customFormat="1" ht="16.5" customHeight="1" x14ac:dyDescent="0.3">
      <c r="B209" s="181"/>
      <c r="C209" s="182"/>
      <c r="D209" s="182"/>
      <c r="E209" s="183" t="s">
        <v>5</v>
      </c>
      <c r="F209" s="286" t="s">
        <v>324</v>
      </c>
      <c r="G209" s="287"/>
      <c r="H209" s="287"/>
      <c r="I209" s="287"/>
      <c r="J209" s="182"/>
      <c r="K209" s="183" t="s">
        <v>5</v>
      </c>
      <c r="L209" s="182"/>
      <c r="M209" s="182"/>
      <c r="N209" s="182"/>
      <c r="O209" s="182"/>
      <c r="P209" s="182"/>
      <c r="Q209" s="182"/>
      <c r="R209" s="184"/>
      <c r="T209" s="185"/>
      <c r="U209" s="182"/>
      <c r="V209" s="182"/>
      <c r="W209" s="182"/>
      <c r="X209" s="182"/>
      <c r="Y209" s="182"/>
      <c r="Z209" s="182"/>
      <c r="AA209" s="186"/>
      <c r="AT209" s="187" t="s">
        <v>161</v>
      </c>
      <c r="AU209" s="187" t="s">
        <v>86</v>
      </c>
      <c r="AV209" s="11" t="s">
        <v>83</v>
      </c>
      <c r="AW209" s="11" t="s">
        <v>33</v>
      </c>
      <c r="AX209" s="11" t="s">
        <v>77</v>
      </c>
      <c r="AY209" s="187" t="s">
        <v>154</v>
      </c>
    </row>
    <row r="210" spans="2:63" s="11" customFormat="1" ht="16.5" customHeight="1" x14ac:dyDescent="0.3">
      <c r="B210" s="181"/>
      <c r="C210" s="182"/>
      <c r="D210" s="182"/>
      <c r="E210" s="183" t="s">
        <v>5</v>
      </c>
      <c r="F210" s="290" t="s">
        <v>325</v>
      </c>
      <c r="G210" s="291"/>
      <c r="H210" s="291"/>
      <c r="I210" s="291"/>
      <c r="J210" s="182"/>
      <c r="K210" s="183" t="s">
        <v>5</v>
      </c>
      <c r="L210" s="182"/>
      <c r="M210" s="182"/>
      <c r="N210" s="182"/>
      <c r="O210" s="182"/>
      <c r="P210" s="182"/>
      <c r="Q210" s="182"/>
      <c r="R210" s="184"/>
      <c r="T210" s="185"/>
      <c r="U210" s="182"/>
      <c r="V210" s="182"/>
      <c r="W210" s="182"/>
      <c r="X210" s="182"/>
      <c r="Y210" s="182"/>
      <c r="Z210" s="182"/>
      <c r="AA210" s="186"/>
      <c r="AT210" s="187" t="s">
        <v>161</v>
      </c>
      <c r="AU210" s="187" t="s">
        <v>86</v>
      </c>
      <c r="AV210" s="11" t="s">
        <v>83</v>
      </c>
      <c r="AW210" s="11" t="s">
        <v>33</v>
      </c>
      <c r="AX210" s="11" t="s">
        <v>77</v>
      </c>
      <c r="AY210" s="187" t="s">
        <v>154</v>
      </c>
    </row>
    <row r="211" spans="2:63" s="10" customFormat="1" ht="16.5" customHeight="1" x14ac:dyDescent="0.3">
      <c r="B211" s="173"/>
      <c r="C211" s="174"/>
      <c r="D211" s="174"/>
      <c r="E211" s="175" t="s">
        <v>5</v>
      </c>
      <c r="F211" s="288" t="s">
        <v>326</v>
      </c>
      <c r="G211" s="289"/>
      <c r="H211" s="289"/>
      <c r="I211" s="289"/>
      <c r="J211" s="174"/>
      <c r="K211" s="176">
        <v>59.01</v>
      </c>
      <c r="L211" s="174"/>
      <c r="M211" s="174"/>
      <c r="N211" s="174"/>
      <c r="O211" s="174"/>
      <c r="P211" s="174"/>
      <c r="Q211" s="174"/>
      <c r="R211" s="177"/>
      <c r="T211" s="178"/>
      <c r="U211" s="174"/>
      <c r="V211" s="174"/>
      <c r="W211" s="174"/>
      <c r="X211" s="174"/>
      <c r="Y211" s="174"/>
      <c r="Z211" s="174"/>
      <c r="AA211" s="179"/>
      <c r="AT211" s="180" t="s">
        <v>161</v>
      </c>
      <c r="AU211" s="180" t="s">
        <v>86</v>
      </c>
      <c r="AV211" s="10" t="s">
        <v>86</v>
      </c>
      <c r="AW211" s="10" t="s">
        <v>33</v>
      </c>
      <c r="AX211" s="10" t="s">
        <v>83</v>
      </c>
      <c r="AY211" s="180" t="s">
        <v>154</v>
      </c>
    </row>
    <row r="212" spans="2:63" s="1" customFormat="1" ht="49.95" customHeight="1" x14ac:dyDescent="0.35">
      <c r="B212" s="38"/>
      <c r="C212" s="39"/>
      <c r="D212" s="155" t="s">
        <v>327</v>
      </c>
      <c r="E212" s="39"/>
      <c r="F212" s="39"/>
      <c r="G212" s="39"/>
      <c r="H212" s="39"/>
      <c r="I212" s="39"/>
      <c r="J212" s="39"/>
      <c r="K212" s="39"/>
      <c r="L212" s="39"/>
      <c r="M212" s="39"/>
      <c r="N212" s="305">
        <f t="shared" ref="N212:N217" si="5">BK212</f>
        <v>0</v>
      </c>
      <c r="O212" s="306"/>
      <c r="P212" s="306"/>
      <c r="Q212" s="306"/>
      <c r="R212" s="40"/>
      <c r="T212" s="196"/>
      <c r="U212" s="39"/>
      <c r="V212" s="39"/>
      <c r="W212" s="39"/>
      <c r="X212" s="39"/>
      <c r="Y212" s="39"/>
      <c r="Z212" s="39"/>
      <c r="AA212" s="77"/>
      <c r="AT212" s="22" t="s">
        <v>76</v>
      </c>
      <c r="AU212" s="22" t="s">
        <v>77</v>
      </c>
      <c r="AY212" s="22" t="s">
        <v>328</v>
      </c>
      <c r="BK212" s="172">
        <f>SUM(BK213:BK217)</f>
        <v>0</v>
      </c>
    </row>
    <row r="213" spans="2:63" s="1" customFormat="1" ht="22.35" customHeight="1" x14ac:dyDescent="0.3">
      <c r="B213" s="38"/>
      <c r="C213" s="197" t="s">
        <v>5</v>
      </c>
      <c r="D213" s="197" t="s">
        <v>155</v>
      </c>
      <c r="E213" s="198" t="s">
        <v>5</v>
      </c>
      <c r="F213" s="294" t="s">
        <v>5</v>
      </c>
      <c r="G213" s="294"/>
      <c r="H213" s="294"/>
      <c r="I213" s="294"/>
      <c r="J213" s="199" t="s">
        <v>5</v>
      </c>
      <c r="K213" s="168"/>
      <c r="L213" s="282"/>
      <c r="M213" s="295"/>
      <c r="N213" s="295">
        <f t="shared" si="5"/>
        <v>0</v>
      </c>
      <c r="O213" s="295"/>
      <c r="P213" s="295"/>
      <c r="Q213" s="295"/>
      <c r="R213" s="40"/>
      <c r="T213" s="169" t="s">
        <v>5</v>
      </c>
      <c r="U213" s="200" t="s">
        <v>44</v>
      </c>
      <c r="V213" s="39"/>
      <c r="W213" s="39"/>
      <c r="X213" s="39"/>
      <c r="Y213" s="39"/>
      <c r="Z213" s="39"/>
      <c r="AA213" s="77"/>
      <c r="AT213" s="22" t="s">
        <v>328</v>
      </c>
      <c r="AU213" s="22" t="s">
        <v>83</v>
      </c>
      <c r="AY213" s="22" t="s">
        <v>328</v>
      </c>
      <c r="BE213" s="109">
        <f>IF(U213="základná",N213,0)</f>
        <v>0</v>
      </c>
      <c r="BF213" s="109">
        <f>IF(U213="znížená",N213,0)</f>
        <v>0</v>
      </c>
      <c r="BG213" s="109">
        <f>IF(U213="zákl. prenesená",N213,0)</f>
        <v>0</v>
      </c>
      <c r="BH213" s="109">
        <f>IF(U213="zníž. prenesená",N213,0)</f>
        <v>0</v>
      </c>
      <c r="BI213" s="109">
        <f>IF(U213="nulová",N213,0)</f>
        <v>0</v>
      </c>
      <c r="BJ213" s="22" t="s">
        <v>86</v>
      </c>
      <c r="BK213" s="172">
        <f>L213*K213</f>
        <v>0</v>
      </c>
    </row>
    <row r="214" spans="2:63" s="1" customFormat="1" ht="22.35" customHeight="1" x14ac:dyDescent="0.3">
      <c r="B214" s="38"/>
      <c r="C214" s="197" t="s">
        <v>5</v>
      </c>
      <c r="D214" s="197" t="s">
        <v>155</v>
      </c>
      <c r="E214" s="198" t="s">
        <v>5</v>
      </c>
      <c r="F214" s="294" t="s">
        <v>5</v>
      </c>
      <c r="G214" s="294"/>
      <c r="H214" s="294"/>
      <c r="I214" s="294"/>
      <c r="J214" s="199" t="s">
        <v>5</v>
      </c>
      <c r="K214" s="168"/>
      <c r="L214" s="282"/>
      <c r="M214" s="295"/>
      <c r="N214" s="295">
        <f t="shared" si="5"/>
        <v>0</v>
      </c>
      <c r="O214" s="295"/>
      <c r="P214" s="295"/>
      <c r="Q214" s="295"/>
      <c r="R214" s="40"/>
      <c r="T214" s="169" t="s">
        <v>5</v>
      </c>
      <c r="U214" s="200" t="s">
        <v>44</v>
      </c>
      <c r="V214" s="39"/>
      <c r="W214" s="39"/>
      <c r="X214" s="39"/>
      <c r="Y214" s="39"/>
      <c r="Z214" s="39"/>
      <c r="AA214" s="77"/>
      <c r="AT214" s="22" t="s">
        <v>328</v>
      </c>
      <c r="AU214" s="22" t="s">
        <v>83</v>
      </c>
      <c r="AY214" s="22" t="s">
        <v>328</v>
      </c>
      <c r="BE214" s="109">
        <f>IF(U214="základná",N214,0)</f>
        <v>0</v>
      </c>
      <c r="BF214" s="109">
        <f>IF(U214="znížená",N214,0)</f>
        <v>0</v>
      </c>
      <c r="BG214" s="109">
        <f>IF(U214="zákl. prenesená",N214,0)</f>
        <v>0</v>
      </c>
      <c r="BH214" s="109">
        <f>IF(U214="zníž. prenesená",N214,0)</f>
        <v>0</v>
      </c>
      <c r="BI214" s="109">
        <f>IF(U214="nulová",N214,0)</f>
        <v>0</v>
      </c>
      <c r="BJ214" s="22" t="s">
        <v>86</v>
      </c>
      <c r="BK214" s="172">
        <f>L214*K214</f>
        <v>0</v>
      </c>
    </row>
    <row r="215" spans="2:63" s="1" customFormat="1" ht="22.35" customHeight="1" x14ac:dyDescent="0.3">
      <c r="B215" s="38"/>
      <c r="C215" s="197" t="s">
        <v>5</v>
      </c>
      <c r="D215" s="197" t="s">
        <v>155</v>
      </c>
      <c r="E215" s="198" t="s">
        <v>5</v>
      </c>
      <c r="F215" s="294" t="s">
        <v>5</v>
      </c>
      <c r="G215" s="294"/>
      <c r="H215" s="294"/>
      <c r="I215" s="294"/>
      <c r="J215" s="199" t="s">
        <v>5</v>
      </c>
      <c r="K215" s="168"/>
      <c r="L215" s="282"/>
      <c r="M215" s="295"/>
      <c r="N215" s="295">
        <f t="shared" si="5"/>
        <v>0</v>
      </c>
      <c r="O215" s="295"/>
      <c r="P215" s="295"/>
      <c r="Q215" s="295"/>
      <c r="R215" s="40"/>
      <c r="T215" s="169" t="s">
        <v>5</v>
      </c>
      <c r="U215" s="200" t="s">
        <v>44</v>
      </c>
      <c r="V215" s="39"/>
      <c r="W215" s="39"/>
      <c r="X215" s="39"/>
      <c r="Y215" s="39"/>
      <c r="Z215" s="39"/>
      <c r="AA215" s="77"/>
      <c r="AT215" s="22" t="s">
        <v>328</v>
      </c>
      <c r="AU215" s="22" t="s">
        <v>83</v>
      </c>
      <c r="AY215" s="22" t="s">
        <v>328</v>
      </c>
      <c r="BE215" s="109">
        <f>IF(U215="základná",N215,0)</f>
        <v>0</v>
      </c>
      <c r="BF215" s="109">
        <f>IF(U215="znížená",N215,0)</f>
        <v>0</v>
      </c>
      <c r="BG215" s="109">
        <f>IF(U215="zákl. prenesená",N215,0)</f>
        <v>0</v>
      </c>
      <c r="BH215" s="109">
        <f>IF(U215="zníž. prenesená",N215,0)</f>
        <v>0</v>
      </c>
      <c r="BI215" s="109">
        <f>IF(U215="nulová",N215,0)</f>
        <v>0</v>
      </c>
      <c r="BJ215" s="22" t="s">
        <v>86</v>
      </c>
      <c r="BK215" s="172">
        <f>L215*K215</f>
        <v>0</v>
      </c>
    </row>
    <row r="216" spans="2:63" s="1" customFormat="1" ht="22.35" customHeight="1" x14ac:dyDescent="0.3">
      <c r="B216" s="38"/>
      <c r="C216" s="197" t="s">
        <v>5</v>
      </c>
      <c r="D216" s="197" t="s">
        <v>155</v>
      </c>
      <c r="E216" s="198" t="s">
        <v>5</v>
      </c>
      <c r="F216" s="294" t="s">
        <v>5</v>
      </c>
      <c r="G216" s="294"/>
      <c r="H216" s="294"/>
      <c r="I216" s="294"/>
      <c r="J216" s="199" t="s">
        <v>5</v>
      </c>
      <c r="K216" s="168"/>
      <c r="L216" s="282"/>
      <c r="M216" s="295"/>
      <c r="N216" s="295">
        <f t="shared" si="5"/>
        <v>0</v>
      </c>
      <c r="O216" s="295"/>
      <c r="P216" s="295"/>
      <c r="Q216" s="295"/>
      <c r="R216" s="40"/>
      <c r="T216" s="169" t="s">
        <v>5</v>
      </c>
      <c r="U216" s="200" t="s">
        <v>44</v>
      </c>
      <c r="V216" s="39"/>
      <c r="W216" s="39"/>
      <c r="X216" s="39"/>
      <c r="Y216" s="39"/>
      <c r="Z216" s="39"/>
      <c r="AA216" s="77"/>
      <c r="AT216" s="22" t="s">
        <v>328</v>
      </c>
      <c r="AU216" s="22" t="s">
        <v>83</v>
      </c>
      <c r="AY216" s="22" t="s">
        <v>328</v>
      </c>
      <c r="BE216" s="109">
        <f>IF(U216="základná",N216,0)</f>
        <v>0</v>
      </c>
      <c r="BF216" s="109">
        <f>IF(U216="znížená",N216,0)</f>
        <v>0</v>
      </c>
      <c r="BG216" s="109">
        <f>IF(U216="zákl. prenesená",N216,0)</f>
        <v>0</v>
      </c>
      <c r="BH216" s="109">
        <f>IF(U216="zníž. prenesená",N216,0)</f>
        <v>0</v>
      </c>
      <c r="BI216" s="109">
        <f>IF(U216="nulová",N216,0)</f>
        <v>0</v>
      </c>
      <c r="BJ216" s="22" t="s">
        <v>86</v>
      </c>
      <c r="BK216" s="172">
        <f>L216*K216</f>
        <v>0</v>
      </c>
    </row>
    <row r="217" spans="2:63" s="1" customFormat="1" ht="22.35" customHeight="1" x14ac:dyDescent="0.3">
      <c r="B217" s="38"/>
      <c r="C217" s="197" t="s">
        <v>5</v>
      </c>
      <c r="D217" s="197" t="s">
        <v>155</v>
      </c>
      <c r="E217" s="198" t="s">
        <v>5</v>
      </c>
      <c r="F217" s="294" t="s">
        <v>5</v>
      </c>
      <c r="G217" s="294"/>
      <c r="H217" s="294"/>
      <c r="I217" s="294"/>
      <c r="J217" s="199" t="s">
        <v>5</v>
      </c>
      <c r="K217" s="168"/>
      <c r="L217" s="282"/>
      <c r="M217" s="295"/>
      <c r="N217" s="295">
        <f t="shared" si="5"/>
        <v>0</v>
      </c>
      <c r="O217" s="295"/>
      <c r="P217" s="295"/>
      <c r="Q217" s="295"/>
      <c r="R217" s="40"/>
      <c r="T217" s="169" t="s">
        <v>5</v>
      </c>
      <c r="U217" s="200" t="s">
        <v>44</v>
      </c>
      <c r="V217" s="59"/>
      <c r="W217" s="59"/>
      <c r="X217" s="59"/>
      <c r="Y217" s="59"/>
      <c r="Z217" s="59"/>
      <c r="AA217" s="61"/>
      <c r="AT217" s="22" t="s">
        <v>328</v>
      </c>
      <c r="AU217" s="22" t="s">
        <v>83</v>
      </c>
      <c r="AY217" s="22" t="s">
        <v>328</v>
      </c>
      <c r="BE217" s="109">
        <f>IF(U217="základná",N217,0)</f>
        <v>0</v>
      </c>
      <c r="BF217" s="109">
        <f>IF(U217="znížená",N217,0)</f>
        <v>0</v>
      </c>
      <c r="BG217" s="109">
        <f>IF(U217="zákl. prenesená",N217,0)</f>
        <v>0</v>
      </c>
      <c r="BH217" s="109">
        <f>IF(U217="zníž. prenesená",N217,0)</f>
        <v>0</v>
      </c>
      <c r="BI217" s="109">
        <f>IF(U217="nulová",N217,0)</f>
        <v>0</v>
      </c>
      <c r="BJ217" s="22" t="s">
        <v>86</v>
      </c>
      <c r="BK217" s="172">
        <f>L217*K217</f>
        <v>0</v>
      </c>
    </row>
    <row r="218" spans="2:63" s="1" customFormat="1" ht="6.9" customHeight="1" x14ac:dyDescent="0.3">
      <c r="B218" s="62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4"/>
    </row>
  </sheetData>
  <mergeCells count="241">
    <mergeCell ref="H1:K1"/>
    <mergeCell ref="S2:AC2"/>
    <mergeCell ref="F217:I217"/>
    <mergeCell ref="L217:M217"/>
    <mergeCell ref="N217:Q217"/>
    <mergeCell ref="N128:Q128"/>
    <mergeCell ref="N129:Q129"/>
    <mergeCell ref="N130:Q130"/>
    <mergeCell ref="N133:Q133"/>
    <mergeCell ref="N182:Q182"/>
    <mergeCell ref="N184:Q184"/>
    <mergeCell ref="N185:Q185"/>
    <mergeCell ref="N187:Q187"/>
    <mergeCell ref="N191:Q191"/>
    <mergeCell ref="N195:Q195"/>
    <mergeCell ref="N198:Q198"/>
    <mergeCell ref="N204:Q204"/>
    <mergeCell ref="N207:Q207"/>
    <mergeCell ref="N212:Q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08:I208"/>
    <mergeCell ref="L208:M208"/>
    <mergeCell ref="N208:Q208"/>
    <mergeCell ref="F209:I209"/>
    <mergeCell ref="F210:I210"/>
    <mergeCell ref="F211:I211"/>
    <mergeCell ref="F213:I213"/>
    <mergeCell ref="L213:M213"/>
    <mergeCell ref="N213:Q213"/>
    <mergeCell ref="F203:I203"/>
    <mergeCell ref="L203:M203"/>
    <mergeCell ref="N203:Q203"/>
    <mergeCell ref="F205:I205"/>
    <mergeCell ref="L205:M205"/>
    <mergeCell ref="N205:Q205"/>
    <mergeCell ref="F206:I206"/>
    <mergeCell ref="L206:M206"/>
    <mergeCell ref="N206:Q206"/>
    <mergeCell ref="F197:I197"/>
    <mergeCell ref="F199:I199"/>
    <mergeCell ref="L199:M199"/>
    <mergeCell ref="N199:Q199"/>
    <mergeCell ref="F200:I200"/>
    <mergeCell ref="F201:I201"/>
    <mergeCell ref="F202:I202"/>
    <mergeCell ref="L202:M202"/>
    <mergeCell ref="N202:Q202"/>
    <mergeCell ref="F189:I189"/>
    <mergeCell ref="F190:I190"/>
    <mergeCell ref="F192:I192"/>
    <mergeCell ref="L192:M192"/>
    <mergeCell ref="N192:Q192"/>
    <mergeCell ref="F193:I193"/>
    <mergeCell ref="F194:I194"/>
    <mergeCell ref="F196:I196"/>
    <mergeCell ref="L196:M196"/>
    <mergeCell ref="N196:Q196"/>
    <mergeCell ref="F183:I183"/>
    <mergeCell ref="L183:M183"/>
    <mergeCell ref="N183:Q183"/>
    <mergeCell ref="F186:I186"/>
    <mergeCell ref="L186:M186"/>
    <mergeCell ref="N186:Q186"/>
    <mergeCell ref="F188:I188"/>
    <mergeCell ref="L188:M188"/>
    <mergeCell ref="N188:Q18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3:I173"/>
    <mergeCell ref="F174:I174"/>
    <mergeCell ref="F175:I175"/>
    <mergeCell ref="F176:I176"/>
    <mergeCell ref="F177:I177"/>
    <mergeCell ref="L177:M177"/>
    <mergeCell ref="N177:Q177"/>
    <mergeCell ref="F178:I178"/>
    <mergeCell ref="L178:M178"/>
    <mergeCell ref="N178:Q178"/>
    <mergeCell ref="F168:I168"/>
    <mergeCell ref="F169:I169"/>
    <mergeCell ref="L169:M169"/>
    <mergeCell ref="N169:Q169"/>
    <mergeCell ref="F170:I170"/>
    <mergeCell ref="L170:M170"/>
    <mergeCell ref="N170:Q170"/>
    <mergeCell ref="F171:I171"/>
    <mergeCell ref="F172:I172"/>
    <mergeCell ref="F163:I163"/>
    <mergeCell ref="L163:M163"/>
    <mergeCell ref="N163:Q163"/>
    <mergeCell ref="F164:I164"/>
    <mergeCell ref="F165:I165"/>
    <mergeCell ref="F166:I166"/>
    <mergeCell ref="F167:I167"/>
    <mergeCell ref="L167:M167"/>
    <mergeCell ref="N167:Q167"/>
    <mergeCell ref="F158:I15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53:I153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48:I148"/>
    <mergeCell ref="F149:I149"/>
    <mergeCell ref="L149:M149"/>
    <mergeCell ref="N149:Q149"/>
    <mergeCell ref="F150:I150"/>
    <mergeCell ref="F151:I151"/>
    <mergeCell ref="F152:I152"/>
    <mergeCell ref="L152:M152"/>
    <mergeCell ref="N152:Q152"/>
    <mergeCell ref="F143:I143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F132:I132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213:D218">
      <formula1>"K, M"</formula1>
    </dataValidation>
    <dataValidation type="list" allowBlank="1" showInputMessage="1" showErrorMessage="1" error="Povolené sú hodnoty základná, znížená, nulová." sqref="U213:U218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65"/>
  <sheetViews>
    <sheetView showGridLines="0" tabSelected="1" workbookViewId="0">
      <pane ySplit="1" topLeftCell="A251" activePane="bottomLeft" state="frozen"/>
      <selection pane="bottomLeft" activeCell="AC265" sqref="AC265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18"/>
      <c r="B1" s="15"/>
      <c r="C1" s="15"/>
      <c r="D1" s="16" t="s">
        <v>1</v>
      </c>
      <c r="E1" s="15"/>
      <c r="F1" s="17" t="s">
        <v>104</v>
      </c>
      <c r="G1" s="17"/>
      <c r="H1" s="307" t="s">
        <v>105</v>
      </c>
      <c r="I1" s="307"/>
      <c r="J1" s="307"/>
      <c r="K1" s="307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 x14ac:dyDescent="0.3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2" t="s">
        <v>88</v>
      </c>
    </row>
    <row r="3" spans="1:66" ht="6.9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" customHeight="1" x14ac:dyDescent="0.3">
      <c r="B4" s="26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7"/>
      <c r="T4" s="21" t="s">
        <v>12</v>
      </c>
      <c r="AT4" s="22" t="s">
        <v>6</v>
      </c>
    </row>
    <row r="5" spans="1:66" ht="6.9" customHeight="1" x14ac:dyDescent="0.3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 x14ac:dyDescent="0.3">
      <c r="B6" s="26"/>
      <c r="C6" s="29"/>
      <c r="D6" s="33" t="s">
        <v>17</v>
      </c>
      <c r="E6" s="29"/>
      <c r="F6" s="258" t="str">
        <f>'Rekapitulácia stavby'!K6</f>
        <v>Centrum včasnej intervencie - rekonštr.bytu v bývalom objekte ZŠ Trnava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9"/>
      <c r="R6" s="27"/>
    </row>
    <row r="7" spans="1:66" s="1" customFormat="1" ht="32.85" customHeight="1" x14ac:dyDescent="0.3">
      <c r="B7" s="38"/>
      <c r="C7" s="39"/>
      <c r="D7" s="32" t="s">
        <v>110</v>
      </c>
      <c r="E7" s="39"/>
      <c r="F7" s="221" t="s">
        <v>329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39"/>
      <c r="R7" s="40"/>
    </row>
    <row r="8" spans="1:66" s="1" customFormat="1" ht="14.4" customHeight="1" x14ac:dyDescent="0.3">
      <c r="B8" s="38"/>
      <c r="C8" s="39"/>
      <c r="D8" s="33" t="s">
        <v>19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20</v>
      </c>
      <c r="N8" s="39"/>
      <c r="O8" s="31" t="s">
        <v>5</v>
      </c>
      <c r="P8" s="39"/>
      <c r="Q8" s="39"/>
      <c r="R8" s="40"/>
    </row>
    <row r="9" spans="1:66" s="1" customFormat="1" ht="14.4" customHeight="1" x14ac:dyDescent="0.3">
      <c r="B9" s="38"/>
      <c r="C9" s="39"/>
      <c r="D9" s="33" t="s">
        <v>21</v>
      </c>
      <c r="E9" s="39"/>
      <c r="F9" s="31" t="s">
        <v>22</v>
      </c>
      <c r="G9" s="39"/>
      <c r="H9" s="39"/>
      <c r="I9" s="39"/>
      <c r="J9" s="39"/>
      <c r="K9" s="39"/>
      <c r="L9" s="39"/>
      <c r="M9" s="33" t="s">
        <v>23</v>
      </c>
      <c r="N9" s="39"/>
      <c r="O9" s="261" t="str">
        <f>'Rekapitulácia stavby'!AN8</f>
        <v>13. 7. 2018</v>
      </c>
      <c r="P9" s="262"/>
      <c r="Q9" s="39"/>
      <c r="R9" s="40"/>
    </row>
    <row r="10" spans="1:66" s="1" customFormat="1" ht="10.8" customHeight="1" x14ac:dyDescent="0.3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 x14ac:dyDescent="0.3">
      <c r="B11" s="38"/>
      <c r="C11" s="39"/>
      <c r="D11" s="33" t="s">
        <v>25</v>
      </c>
      <c r="E11" s="39"/>
      <c r="F11" s="39"/>
      <c r="G11" s="39"/>
      <c r="H11" s="39"/>
      <c r="I11" s="39"/>
      <c r="J11" s="39"/>
      <c r="K11" s="39"/>
      <c r="L11" s="39"/>
      <c r="M11" s="33" t="s">
        <v>26</v>
      </c>
      <c r="N11" s="39"/>
      <c r="O11" s="219" t="s">
        <v>5</v>
      </c>
      <c r="P11" s="219"/>
      <c r="Q11" s="39"/>
      <c r="R11" s="40"/>
    </row>
    <row r="12" spans="1:66" s="1" customFormat="1" ht="18" customHeight="1" x14ac:dyDescent="0.3">
      <c r="B12" s="38"/>
      <c r="C12" s="39"/>
      <c r="D12" s="39"/>
      <c r="E12" s="31" t="s">
        <v>27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9" t="s">
        <v>5</v>
      </c>
      <c r="P12" s="219"/>
      <c r="Q12" s="39"/>
      <c r="R12" s="40"/>
    </row>
    <row r="13" spans="1:66" s="1" customFormat="1" ht="6.9" customHeight="1" x14ac:dyDescent="0.3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 x14ac:dyDescent="0.3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26</v>
      </c>
      <c r="N14" s="39"/>
      <c r="O14" s="263" t="str">
        <f>IF('Rekapitulácia stavby'!AN13="","",'Rekapitulácia stavby'!AN13)</f>
        <v>Vyplň údaj</v>
      </c>
      <c r="P14" s="219"/>
      <c r="Q14" s="39"/>
      <c r="R14" s="40"/>
    </row>
    <row r="15" spans="1:66" s="1" customFormat="1" ht="18" customHeight="1" x14ac:dyDescent="0.3">
      <c r="B15" s="38"/>
      <c r="C15" s="39"/>
      <c r="D15" s="39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33" t="s">
        <v>28</v>
      </c>
      <c r="N15" s="39"/>
      <c r="O15" s="263" t="str">
        <f>IF('Rekapitulácia stavby'!AN14="","",'Rekapitulácia stavby'!AN14)</f>
        <v>Vyplň údaj</v>
      </c>
      <c r="P15" s="219"/>
      <c r="Q15" s="39"/>
      <c r="R15" s="40"/>
    </row>
    <row r="16" spans="1:66" s="1" customFormat="1" ht="6.9" customHeight="1" x14ac:dyDescent="0.3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 x14ac:dyDescent="0.3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26</v>
      </c>
      <c r="N17" s="39"/>
      <c r="O17" s="219" t="s">
        <v>5</v>
      </c>
      <c r="P17" s="219"/>
      <c r="Q17" s="39"/>
      <c r="R17" s="40"/>
    </row>
    <row r="18" spans="2:18" s="1" customFormat="1" ht="18" customHeight="1" x14ac:dyDescent="0.3">
      <c r="B18" s="38"/>
      <c r="C18" s="39"/>
      <c r="D18" s="39"/>
      <c r="E18" s="31" t="s">
        <v>32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9" t="s">
        <v>5</v>
      </c>
      <c r="P18" s="219"/>
      <c r="Q18" s="39"/>
      <c r="R18" s="40"/>
    </row>
    <row r="19" spans="2:18" s="1" customFormat="1" ht="6.9" customHeight="1" x14ac:dyDescent="0.3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 x14ac:dyDescent="0.3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26</v>
      </c>
      <c r="N20" s="39"/>
      <c r="O20" s="219" t="s">
        <v>5</v>
      </c>
      <c r="P20" s="219"/>
      <c r="Q20" s="39"/>
      <c r="R20" s="40"/>
    </row>
    <row r="21" spans="2:18" s="1" customFormat="1" ht="18" customHeight="1" x14ac:dyDescent="0.3">
      <c r="B21" s="38"/>
      <c r="C21" s="39"/>
      <c r="D21" s="39"/>
      <c r="E21" s="31" t="s">
        <v>36</v>
      </c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9" t="s">
        <v>5</v>
      </c>
      <c r="P21" s="219"/>
      <c r="Q21" s="39"/>
      <c r="R21" s="40"/>
    </row>
    <row r="22" spans="2:18" s="1" customFormat="1" ht="6.9" customHeight="1" x14ac:dyDescent="0.3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 x14ac:dyDescent="0.3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 x14ac:dyDescent="0.3">
      <c r="B24" s="38"/>
      <c r="C24" s="39"/>
      <c r="D24" s="39"/>
      <c r="E24" s="224" t="s">
        <v>5</v>
      </c>
      <c r="F24" s="224"/>
      <c r="G24" s="224"/>
      <c r="H24" s="224"/>
      <c r="I24" s="224"/>
      <c r="J24" s="224"/>
      <c r="K24" s="224"/>
      <c r="L24" s="224"/>
      <c r="M24" s="39"/>
      <c r="N24" s="39"/>
      <c r="O24" s="39"/>
      <c r="P24" s="39"/>
      <c r="Q24" s="39"/>
      <c r="R24" s="40"/>
    </row>
    <row r="25" spans="2:18" s="1" customFormat="1" ht="6.9" customHeight="1" x14ac:dyDescent="0.3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 x14ac:dyDescent="0.3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 x14ac:dyDescent="0.3">
      <c r="B27" s="38"/>
      <c r="C27" s="39"/>
      <c r="D27" s="119" t="s">
        <v>112</v>
      </c>
      <c r="E27" s="39"/>
      <c r="F27" s="39"/>
      <c r="G27" s="39"/>
      <c r="H27" s="39"/>
      <c r="I27" s="39"/>
      <c r="J27" s="39"/>
      <c r="K27" s="39"/>
      <c r="L27" s="39"/>
      <c r="M27" s="225">
        <f>N88</f>
        <v>0</v>
      </c>
      <c r="N27" s="225"/>
      <c r="O27" s="225"/>
      <c r="P27" s="225"/>
      <c r="Q27" s="39"/>
      <c r="R27" s="40"/>
    </row>
    <row r="28" spans="2:18" s="1" customFormat="1" ht="14.4" customHeight="1" x14ac:dyDescent="0.3">
      <c r="B28" s="38"/>
      <c r="C28" s="39"/>
      <c r="D28" s="37" t="s">
        <v>98</v>
      </c>
      <c r="E28" s="39"/>
      <c r="F28" s="39"/>
      <c r="G28" s="39"/>
      <c r="H28" s="39"/>
      <c r="I28" s="39"/>
      <c r="J28" s="39"/>
      <c r="K28" s="39"/>
      <c r="L28" s="39"/>
      <c r="M28" s="225">
        <f>N113</f>
        <v>0</v>
      </c>
      <c r="N28" s="225"/>
      <c r="O28" s="225"/>
      <c r="P28" s="225"/>
      <c r="Q28" s="39"/>
      <c r="R28" s="40"/>
    </row>
    <row r="29" spans="2:18" s="1" customFormat="1" ht="6.9" customHeight="1" x14ac:dyDescent="0.3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 x14ac:dyDescent="0.3">
      <c r="B30" s="38"/>
      <c r="C30" s="39"/>
      <c r="D30" s="120" t="s">
        <v>40</v>
      </c>
      <c r="E30" s="39"/>
      <c r="F30" s="39"/>
      <c r="G30" s="39"/>
      <c r="H30" s="39"/>
      <c r="I30" s="39"/>
      <c r="J30" s="39"/>
      <c r="K30" s="39"/>
      <c r="L30" s="39"/>
      <c r="M30" s="265">
        <f>ROUND(M27+M28,2)</f>
        <v>0</v>
      </c>
      <c r="N30" s="260"/>
      <c r="O30" s="260"/>
      <c r="P30" s="260"/>
      <c r="Q30" s="39"/>
      <c r="R30" s="40"/>
    </row>
    <row r="31" spans="2:18" s="1" customFormat="1" ht="6.9" customHeight="1" x14ac:dyDescent="0.3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 x14ac:dyDescent="0.3">
      <c r="B32" s="38"/>
      <c r="C32" s="39"/>
      <c r="D32" s="45" t="s">
        <v>41</v>
      </c>
      <c r="E32" s="45" t="s">
        <v>42</v>
      </c>
      <c r="F32" s="46">
        <v>0.2</v>
      </c>
      <c r="G32" s="121" t="s">
        <v>43</v>
      </c>
      <c r="H32" s="266">
        <f>ROUND((((SUM(BE113:BE120)+SUM(BE138:BE358))+SUM(BE360:BE364))),2)</f>
        <v>0</v>
      </c>
      <c r="I32" s="260"/>
      <c r="J32" s="260"/>
      <c r="K32" s="39"/>
      <c r="L32" s="39"/>
      <c r="M32" s="266">
        <f>ROUND(((ROUND((SUM(BE113:BE120)+SUM(BE138:BE358)), 2)*F32)+SUM(BE360:BE364)*F32),2)</f>
        <v>0</v>
      </c>
      <c r="N32" s="260"/>
      <c r="O32" s="260"/>
      <c r="P32" s="260"/>
      <c r="Q32" s="39"/>
      <c r="R32" s="40"/>
    </row>
    <row r="33" spans="2:18" s="1" customFormat="1" ht="14.4" customHeight="1" x14ac:dyDescent="0.3">
      <c r="B33" s="38"/>
      <c r="C33" s="39"/>
      <c r="D33" s="39"/>
      <c r="E33" s="45" t="s">
        <v>44</v>
      </c>
      <c r="F33" s="46">
        <v>0.2</v>
      </c>
      <c r="G33" s="121" t="s">
        <v>43</v>
      </c>
      <c r="H33" s="266">
        <f>ROUND((((SUM(BF113:BF120)+SUM(BF138:BF358))+SUM(BF360:BF364))),2)</f>
        <v>0</v>
      </c>
      <c r="I33" s="260"/>
      <c r="J33" s="260"/>
      <c r="K33" s="39"/>
      <c r="L33" s="39"/>
      <c r="M33" s="266">
        <f>ROUND(((ROUND((SUM(BF113:BF120)+SUM(BF138:BF358)), 2)*F33)+SUM(BF360:BF364)*F33),2)</f>
        <v>0</v>
      </c>
      <c r="N33" s="260"/>
      <c r="O33" s="260"/>
      <c r="P33" s="260"/>
      <c r="Q33" s="39"/>
      <c r="R33" s="40"/>
    </row>
    <row r="34" spans="2:18" s="1" customFormat="1" ht="14.4" hidden="1" customHeight="1" x14ac:dyDescent="0.3">
      <c r="B34" s="38"/>
      <c r="C34" s="39"/>
      <c r="D34" s="39"/>
      <c r="E34" s="45" t="s">
        <v>45</v>
      </c>
      <c r="F34" s="46">
        <v>0.2</v>
      </c>
      <c r="G34" s="121" t="s">
        <v>43</v>
      </c>
      <c r="H34" s="266">
        <f>ROUND((((SUM(BG113:BG120)+SUM(BG138:BG358))+SUM(BG360:BG364))),2)</f>
        <v>0</v>
      </c>
      <c r="I34" s="260"/>
      <c r="J34" s="260"/>
      <c r="K34" s="39"/>
      <c r="L34" s="39"/>
      <c r="M34" s="266">
        <v>0</v>
      </c>
      <c r="N34" s="260"/>
      <c r="O34" s="260"/>
      <c r="P34" s="260"/>
      <c r="Q34" s="39"/>
      <c r="R34" s="40"/>
    </row>
    <row r="35" spans="2:18" s="1" customFormat="1" ht="14.4" hidden="1" customHeight="1" x14ac:dyDescent="0.3">
      <c r="B35" s="38"/>
      <c r="C35" s="39"/>
      <c r="D35" s="39"/>
      <c r="E35" s="45" t="s">
        <v>46</v>
      </c>
      <c r="F35" s="46">
        <v>0.2</v>
      </c>
      <c r="G35" s="121" t="s">
        <v>43</v>
      </c>
      <c r="H35" s="266">
        <f>ROUND((((SUM(BH113:BH120)+SUM(BH138:BH358))+SUM(BH360:BH364))),2)</f>
        <v>0</v>
      </c>
      <c r="I35" s="260"/>
      <c r="J35" s="260"/>
      <c r="K35" s="39"/>
      <c r="L35" s="39"/>
      <c r="M35" s="266">
        <v>0</v>
      </c>
      <c r="N35" s="260"/>
      <c r="O35" s="260"/>
      <c r="P35" s="260"/>
      <c r="Q35" s="39"/>
      <c r="R35" s="40"/>
    </row>
    <row r="36" spans="2:18" s="1" customFormat="1" ht="14.4" hidden="1" customHeight="1" x14ac:dyDescent="0.3">
      <c r="B36" s="38"/>
      <c r="C36" s="39"/>
      <c r="D36" s="39"/>
      <c r="E36" s="45" t="s">
        <v>47</v>
      </c>
      <c r="F36" s="46">
        <v>0</v>
      </c>
      <c r="G36" s="121" t="s">
        <v>43</v>
      </c>
      <c r="H36" s="266">
        <f>ROUND((((SUM(BI113:BI120)+SUM(BI138:BI358))+SUM(BI360:BI364))),2)</f>
        <v>0</v>
      </c>
      <c r="I36" s="260"/>
      <c r="J36" s="260"/>
      <c r="K36" s="39"/>
      <c r="L36" s="39"/>
      <c r="M36" s="266">
        <v>0</v>
      </c>
      <c r="N36" s="260"/>
      <c r="O36" s="260"/>
      <c r="P36" s="260"/>
      <c r="Q36" s="39"/>
      <c r="R36" s="40"/>
    </row>
    <row r="37" spans="2:18" s="1" customFormat="1" ht="6.9" customHeight="1" x14ac:dyDescent="0.3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 x14ac:dyDescent="0.3">
      <c r="B38" s="38"/>
      <c r="C38" s="117"/>
      <c r="D38" s="122" t="s">
        <v>48</v>
      </c>
      <c r="E38" s="78"/>
      <c r="F38" s="78"/>
      <c r="G38" s="123" t="s">
        <v>49</v>
      </c>
      <c r="H38" s="124" t="s">
        <v>50</v>
      </c>
      <c r="I38" s="78"/>
      <c r="J38" s="78"/>
      <c r="K38" s="78"/>
      <c r="L38" s="267">
        <f>SUM(M30:M36)</f>
        <v>0</v>
      </c>
      <c r="M38" s="267"/>
      <c r="N38" s="267"/>
      <c r="O38" s="267"/>
      <c r="P38" s="268"/>
      <c r="Q38" s="117"/>
      <c r="R38" s="40"/>
    </row>
    <row r="39" spans="2:18" s="1" customFormat="1" ht="14.4" customHeight="1" x14ac:dyDescent="0.3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 x14ac:dyDescent="0.3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 x14ac:dyDescent="0.3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 x14ac:dyDescent="0.3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 x14ac:dyDescent="0.3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 x14ac:dyDescent="0.3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 x14ac:dyDescent="0.3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 x14ac:dyDescent="0.3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 x14ac:dyDescent="0.3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 x14ac:dyDescent="0.3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 x14ac:dyDescent="0.3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x14ac:dyDescent="0.3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 ht="12" x14ac:dyDescent="0.3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 x14ac:dyDescent="0.3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 x14ac:dyDescent="0.3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 x14ac:dyDescent="0.3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 x14ac:dyDescent="0.3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 x14ac:dyDescent="0.3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 x14ac:dyDescent="0.3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 x14ac:dyDescent="0.3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x14ac:dyDescent="0.3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 ht="12" x14ac:dyDescent="0.3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x14ac:dyDescent="0.3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 ht="12" x14ac:dyDescent="0.3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 x14ac:dyDescent="0.3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 x14ac:dyDescent="0.3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 x14ac:dyDescent="0.3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 x14ac:dyDescent="0.3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 x14ac:dyDescent="0.3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 x14ac:dyDescent="0.3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 x14ac:dyDescent="0.3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x14ac:dyDescent="0.3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18" s="1" customFormat="1" ht="14.4" customHeight="1" x14ac:dyDescent="0.3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 x14ac:dyDescent="0.3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 x14ac:dyDescent="0.3">
      <c r="B76" s="38"/>
      <c r="C76" s="215" t="s">
        <v>113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40"/>
    </row>
    <row r="77" spans="2:18" s="1" customFormat="1" ht="6.9" customHeight="1" x14ac:dyDescent="0.3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 x14ac:dyDescent="0.3">
      <c r="B78" s="38"/>
      <c r="C78" s="33" t="s">
        <v>17</v>
      </c>
      <c r="D78" s="39"/>
      <c r="E78" s="39"/>
      <c r="F78" s="258" t="str">
        <f>F6</f>
        <v>Centrum včasnej intervencie - rekonštr.bytu v bývalom objekte ZŠ Trnava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9"/>
      <c r="R78" s="40"/>
    </row>
    <row r="79" spans="2:18" s="1" customFormat="1" ht="36.9" customHeight="1" x14ac:dyDescent="0.3">
      <c r="B79" s="38"/>
      <c r="C79" s="72" t="s">
        <v>110</v>
      </c>
      <c r="D79" s="39"/>
      <c r="E79" s="39"/>
      <c r="F79" s="235" t="str">
        <f>F7</f>
        <v>2 - Stavebno - montážne práce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39"/>
      <c r="R79" s="40"/>
    </row>
    <row r="80" spans="2:18" s="1" customFormat="1" ht="6.9" customHeight="1" x14ac:dyDescent="0.3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47" s="1" customFormat="1" ht="18" customHeight="1" x14ac:dyDescent="0.3">
      <c r="B81" s="38"/>
      <c r="C81" s="33" t="s">
        <v>21</v>
      </c>
      <c r="D81" s="39"/>
      <c r="E81" s="39"/>
      <c r="F81" s="31" t="str">
        <f>F9</f>
        <v>Mozartova č.10 Trnava</v>
      </c>
      <c r="G81" s="39"/>
      <c r="H81" s="39"/>
      <c r="I81" s="39"/>
      <c r="J81" s="39"/>
      <c r="K81" s="33" t="s">
        <v>23</v>
      </c>
      <c r="L81" s="39"/>
      <c r="M81" s="262" t="str">
        <f>IF(O9="","",O9)</f>
        <v>13. 7. 2018</v>
      </c>
      <c r="N81" s="262"/>
      <c r="O81" s="262"/>
      <c r="P81" s="262"/>
      <c r="Q81" s="39"/>
      <c r="R81" s="40"/>
    </row>
    <row r="82" spans="2:47" s="1" customFormat="1" ht="6.9" customHeight="1" x14ac:dyDescent="0.3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47" s="1" customFormat="1" ht="13.2" x14ac:dyDescent="0.3">
      <c r="B83" s="38"/>
      <c r="C83" s="33" t="s">
        <v>25</v>
      </c>
      <c r="D83" s="39"/>
      <c r="E83" s="39"/>
      <c r="F83" s="31" t="str">
        <f>E12</f>
        <v>Mesto Trnava,Hlavná1, 917 01 Trnava</v>
      </c>
      <c r="G83" s="39"/>
      <c r="H83" s="39"/>
      <c r="I83" s="39"/>
      <c r="J83" s="39"/>
      <c r="K83" s="33" t="s">
        <v>31</v>
      </c>
      <c r="L83" s="39"/>
      <c r="M83" s="219" t="str">
        <f>E18</f>
        <v>Ing. Miriam Suchomelová</v>
      </c>
      <c r="N83" s="219"/>
      <c r="O83" s="219"/>
      <c r="P83" s="219"/>
      <c r="Q83" s="219"/>
      <c r="R83" s="40"/>
    </row>
    <row r="84" spans="2:47" s="1" customFormat="1" ht="14.4" customHeight="1" x14ac:dyDescent="0.3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19" t="str">
        <f>E21</f>
        <v>Hulmanová Jana</v>
      </c>
      <c r="N84" s="219"/>
      <c r="O84" s="219"/>
      <c r="P84" s="219"/>
      <c r="Q84" s="219"/>
      <c r="R84" s="40"/>
    </row>
    <row r="85" spans="2:47" s="1" customFormat="1" ht="10.35" customHeight="1" x14ac:dyDescent="0.3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47" s="1" customFormat="1" ht="29.25" customHeight="1" x14ac:dyDescent="0.3">
      <c r="B86" s="38"/>
      <c r="C86" s="269" t="s">
        <v>114</v>
      </c>
      <c r="D86" s="270"/>
      <c r="E86" s="270"/>
      <c r="F86" s="270"/>
      <c r="G86" s="270"/>
      <c r="H86" s="117"/>
      <c r="I86" s="117"/>
      <c r="J86" s="117"/>
      <c r="K86" s="117"/>
      <c r="L86" s="117"/>
      <c r="M86" s="117"/>
      <c r="N86" s="269" t="s">
        <v>115</v>
      </c>
      <c r="O86" s="270"/>
      <c r="P86" s="270"/>
      <c r="Q86" s="270"/>
      <c r="R86" s="40"/>
    </row>
    <row r="87" spans="2:47" s="1" customFormat="1" ht="10.35" customHeight="1" x14ac:dyDescent="0.3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47" s="1" customFormat="1" ht="29.25" customHeight="1" x14ac:dyDescent="0.3">
      <c r="B88" s="38"/>
      <c r="C88" s="125" t="s">
        <v>116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4">
        <f>N138</f>
        <v>0</v>
      </c>
      <c r="O88" s="271"/>
      <c r="P88" s="271"/>
      <c r="Q88" s="271"/>
      <c r="R88" s="40"/>
      <c r="AU88" s="22" t="s">
        <v>117</v>
      </c>
    </row>
    <row r="89" spans="2:47" s="6" customFormat="1" ht="24.9" customHeight="1" x14ac:dyDescent="0.3">
      <c r="B89" s="126"/>
      <c r="C89" s="127"/>
      <c r="D89" s="128" t="s">
        <v>118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2">
        <f>N139</f>
        <v>0</v>
      </c>
      <c r="O89" s="273"/>
      <c r="P89" s="273"/>
      <c r="Q89" s="273"/>
      <c r="R89" s="129"/>
    </row>
    <row r="90" spans="2:47" s="7" customFormat="1" ht="19.95" customHeight="1" x14ac:dyDescent="0.3">
      <c r="B90" s="130"/>
      <c r="C90" s="131"/>
      <c r="D90" s="105" t="s">
        <v>330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50">
        <f>N140</f>
        <v>0</v>
      </c>
      <c r="O90" s="274"/>
      <c r="P90" s="274"/>
      <c r="Q90" s="274"/>
      <c r="R90" s="132"/>
    </row>
    <row r="91" spans="2:47" s="7" customFormat="1" ht="19.95" customHeight="1" x14ac:dyDescent="0.3">
      <c r="B91" s="130"/>
      <c r="C91" s="131"/>
      <c r="D91" s="105" t="s">
        <v>331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50">
        <f>N153</f>
        <v>0</v>
      </c>
      <c r="O91" s="274"/>
      <c r="P91" s="274"/>
      <c r="Q91" s="274"/>
      <c r="R91" s="132"/>
    </row>
    <row r="92" spans="2:47" s="7" customFormat="1" ht="19.95" customHeight="1" x14ac:dyDescent="0.3">
      <c r="B92" s="130"/>
      <c r="C92" s="131"/>
      <c r="D92" s="105" t="s">
        <v>332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50">
        <f>N157</f>
        <v>0</v>
      </c>
      <c r="O92" s="274"/>
      <c r="P92" s="274"/>
      <c r="Q92" s="274"/>
      <c r="R92" s="132"/>
    </row>
    <row r="93" spans="2:47" s="7" customFormat="1" ht="19.95" customHeight="1" x14ac:dyDescent="0.3">
      <c r="B93" s="130"/>
      <c r="C93" s="131"/>
      <c r="D93" s="105" t="s">
        <v>333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50">
        <f>N165</f>
        <v>0</v>
      </c>
      <c r="O93" s="274"/>
      <c r="P93" s="274"/>
      <c r="Q93" s="274"/>
      <c r="R93" s="132"/>
    </row>
    <row r="94" spans="2:47" s="7" customFormat="1" ht="19.95" customHeight="1" x14ac:dyDescent="0.3">
      <c r="B94" s="130"/>
      <c r="C94" s="131"/>
      <c r="D94" s="105" t="s">
        <v>334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50">
        <f>N170</f>
        <v>0</v>
      </c>
      <c r="O94" s="274"/>
      <c r="P94" s="274"/>
      <c r="Q94" s="274"/>
      <c r="R94" s="132"/>
    </row>
    <row r="95" spans="2:47" s="7" customFormat="1" ht="19.95" customHeight="1" x14ac:dyDescent="0.3">
      <c r="B95" s="130"/>
      <c r="C95" s="131"/>
      <c r="D95" s="105" t="s">
        <v>119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50">
        <f>N180</f>
        <v>0</v>
      </c>
      <c r="O95" s="274"/>
      <c r="P95" s="274"/>
      <c r="Q95" s="274"/>
      <c r="R95" s="132"/>
    </row>
    <row r="96" spans="2:47" s="7" customFormat="1" ht="19.95" customHeight="1" x14ac:dyDescent="0.3">
      <c r="B96" s="130"/>
      <c r="C96" s="131"/>
      <c r="D96" s="105" t="s">
        <v>120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50">
        <f>N198</f>
        <v>0</v>
      </c>
      <c r="O96" s="274"/>
      <c r="P96" s="274"/>
      <c r="Q96" s="274"/>
      <c r="R96" s="132"/>
    </row>
    <row r="97" spans="2:18" s="7" customFormat="1" ht="19.95" customHeight="1" x14ac:dyDescent="0.3">
      <c r="B97" s="130"/>
      <c r="C97" s="131"/>
      <c r="D97" s="105" t="s">
        <v>121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50">
        <f>N208</f>
        <v>0</v>
      </c>
      <c r="O97" s="274"/>
      <c r="P97" s="274"/>
      <c r="Q97" s="274"/>
      <c r="R97" s="132"/>
    </row>
    <row r="98" spans="2:18" s="6" customFormat="1" ht="24.9" customHeight="1" x14ac:dyDescent="0.3">
      <c r="B98" s="126"/>
      <c r="C98" s="127"/>
      <c r="D98" s="128" t="s">
        <v>122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72">
        <f>N210</f>
        <v>0</v>
      </c>
      <c r="O98" s="273"/>
      <c r="P98" s="273"/>
      <c r="Q98" s="273"/>
      <c r="R98" s="129"/>
    </row>
    <row r="99" spans="2:18" s="7" customFormat="1" ht="19.95" customHeight="1" x14ac:dyDescent="0.3">
      <c r="B99" s="130"/>
      <c r="C99" s="131"/>
      <c r="D99" s="105" t="s">
        <v>335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50">
        <f>N211</f>
        <v>0</v>
      </c>
      <c r="O99" s="274"/>
      <c r="P99" s="274"/>
      <c r="Q99" s="274"/>
      <c r="R99" s="132"/>
    </row>
    <row r="100" spans="2:18" s="7" customFormat="1" ht="19.95" customHeight="1" x14ac:dyDescent="0.3">
      <c r="B100" s="130"/>
      <c r="C100" s="131"/>
      <c r="D100" s="105" t="s">
        <v>125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50">
        <f>N215</f>
        <v>0</v>
      </c>
      <c r="O100" s="274"/>
      <c r="P100" s="274"/>
      <c r="Q100" s="274"/>
      <c r="R100" s="132"/>
    </row>
    <row r="101" spans="2:18" s="7" customFormat="1" ht="19.95" customHeight="1" x14ac:dyDescent="0.3">
      <c r="B101" s="130"/>
      <c r="C101" s="131"/>
      <c r="D101" s="105" t="s">
        <v>126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50">
        <f>N225</f>
        <v>0</v>
      </c>
      <c r="O101" s="274"/>
      <c r="P101" s="274"/>
      <c r="Q101" s="274"/>
      <c r="R101" s="132"/>
    </row>
    <row r="102" spans="2:18" s="7" customFormat="1" ht="19.95" customHeight="1" x14ac:dyDescent="0.3">
      <c r="B102" s="130"/>
      <c r="C102" s="131"/>
      <c r="D102" s="105" t="s">
        <v>127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50">
        <f>N228</f>
        <v>0</v>
      </c>
      <c r="O102" s="274"/>
      <c r="P102" s="274"/>
      <c r="Q102" s="274"/>
      <c r="R102" s="132"/>
    </row>
    <row r="103" spans="2:18" s="7" customFormat="1" ht="19.95" customHeight="1" x14ac:dyDescent="0.3">
      <c r="B103" s="130"/>
      <c r="C103" s="131"/>
      <c r="D103" s="105" t="s">
        <v>128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50">
        <f>N249</f>
        <v>0</v>
      </c>
      <c r="O103" s="274"/>
      <c r="P103" s="274"/>
      <c r="Q103" s="274"/>
      <c r="R103" s="132"/>
    </row>
    <row r="104" spans="2:18" s="7" customFormat="1" ht="19.95" customHeight="1" x14ac:dyDescent="0.3">
      <c r="B104" s="130"/>
      <c r="C104" s="131"/>
      <c r="D104" s="105" t="s">
        <v>336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250">
        <f>N267</f>
        <v>0</v>
      </c>
      <c r="O104" s="274"/>
      <c r="P104" s="274"/>
      <c r="Q104" s="274"/>
      <c r="R104" s="132"/>
    </row>
    <row r="105" spans="2:18" s="7" customFormat="1" ht="19.95" customHeight="1" x14ac:dyDescent="0.3">
      <c r="B105" s="130"/>
      <c r="C105" s="131"/>
      <c r="D105" s="105" t="s">
        <v>129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250">
        <f>N280</f>
        <v>0</v>
      </c>
      <c r="O105" s="274"/>
      <c r="P105" s="274"/>
      <c r="Q105" s="274"/>
      <c r="R105" s="132"/>
    </row>
    <row r="106" spans="2:18" s="7" customFormat="1" ht="19.95" customHeight="1" x14ac:dyDescent="0.3">
      <c r="B106" s="130"/>
      <c r="C106" s="131"/>
      <c r="D106" s="105" t="s">
        <v>337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250">
        <f>N290</f>
        <v>0</v>
      </c>
      <c r="O106" s="274"/>
      <c r="P106" s="274"/>
      <c r="Q106" s="274"/>
      <c r="R106" s="132"/>
    </row>
    <row r="107" spans="2:18" s="7" customFormat="1" ht="19.95" customHeight="1" x14ac:dyDescent="0.3">
      <c r="B107" s="130"/>
      <c r="C107" s="131"/>
      <c r="D107" s="105" t="s">
        <v>338</v>
      </c>
      <c r="E107" s="131"/>
      <c r="F107" s="131"/>
      <c r="G107" s="131"/>
      <c r="H107" s="131"/>
      <c r="I107" s="131"/>
      <c r="J107" s="131"/>
      <c r="K107" s="131"/>
      <c r="L107" s="131"/>
      <c r="M107" s="131"/>
      <c r="N107" s="250">
        <f>N309</f>
        <v>0</v>
      </c>
      <c r="O107" s="274"/>
      <c r="P107" s="274"/>
      <c r="Q107" s="274"/>
      <c r="R107" s="132"/>
    </row>
    <row r="108" spans="2:18" s="7" customFormat="1" ht="19.95" customHeight="1" x14ac:dyDescent="0.3">
      <c r="B108" s="130"/>
      <c r="C108" s="131"/>
      <c r="D108" s="105" t="s">
        <v>339</v>
      </c>
      <c r="E108" s="131"/>
      <c r="F108" s="131"/>
      <c r="G108" s="131"/>
      <c r="H108" s="131"/>
      <c r="I108" s="131"/>
      <c r="J108" s="131"/>
      <c r="K108" s="131"/>
      <c r="L108" s="131"/>
      <c r="M108" s="131"/>
      <c r="N108" s="250">
        <f>N327</f>
        <v>0</v>
      </c>
      <c r="O108" s="274"/>
      <c r="P108" s="274"/>
      <c r="Q108" s="274"/>
      <c r="R108" s="132"/>
    </row>
    <row r="109" spans="2:18" s="6" customFormat="1" ht="24.9" customHeight="1" x14ac:dyDescent="0.3">
      <c r="B109" s="126"/>
      <c r="C109" s="127"/>
      <c r="D109" s="128" t="s">
        <v>340</v>
      </c>
      <c r="E109" s="127"/>
      <c r="F109" s="127"/>
      <c r="G109" s="127"/>
      <c r="H109" s="127"/>
      <c r="I109" s="127"/>
      <c r="J109" s="127"/>
      <c r="K109" s="127"/>
      <c r="L109" s="127"/>
      <c r="M109" s="127"/>
      <c r="N109" s="272">
        <f>N356</f>
        <v>0</v>
      </c>
      <c r="O109" s="273"/>
      <c r="P109" s="273"/>
      <c r="Q109" s="273"/>
      <c r="R109" s="129"/>
    </row>
    <row r="110" spans="2:18" s="7" customFormat="1" ht="19.95" customHeight="1" x14ac:dyDescent="0.3">
      <c r="B110" s="130"/>
      <c r="C110" s="131"/>
      <c r="D110" s="105" t="s">
        <v>341</v>
      </c>
      <c r="E110" s="131"/>
      <c r="F110" s="131"/>
      <c r="G110" s="131"/>
      <c r="H110" s="131"/>
      <c r="I110" s="131"/>
      <c r="J110" s="131"/>
      <c r="K110" s="131"/>
      <c r="L110" s="131"/>
      <c r="M110" s="131"/>
      <c r="N110" s="250">
        <f>N357</f>
        <v>0</v>
      </c>
      <c r="O110" s="274"/>
      <c r="P110" s="274"/>
      <c r="Q110" s="274"/>
      <c r="R110" s="132"/>
    </row>
    <row r="111" spans="2:18" s="6" customFormat="1" ht="21.75" customHeight="1" x14ac:dyDescent="0.35">
      <c r="B111" s="126"/>
      <c r="C111" s="127"/>
      <c r="D111" s="128" t="s">
        <v>130</v>
      </c>
      <c r="E111" s="127"/>
      <c r="F111" s="127"/>
      <c r="G111" s="127"/>
      <c r="H111" s="127"/>
      <c r="I111" s="127"/>
      <c r="J111" s="127"/>
      <c r="K111" s="127"/>
      <c r="L111" s="127"/>
      <c r="M111" s="127"/>
      <c r="N111" s="275">
        <f>N359</f>
        <v>0</v>
      </c>
      <c r="O111" s="273"/>
      <c r="P111" s="273"/>
      <c r="Q111" s="273"/>
      <c r="R111" s="129"/>
    </row>
    <row r="112" spans="2:18" s="1" customFormat="1" ht="21.75" customHeight="1" x14ac:dyDescent="0.3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29.25" customHeight="1" x14ac:dyDescent="0.3">
      <c r="B113" s="38"/>
      <c r="C113" s="125" t="s">
        <v>131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271">
        <f>ROUND(N114+N115+N116+N117+N118+N119,2)</f>
        <v>0</v>
      </c>
      <c r="O113" s="276"/>
      <c r="P113" s="276"/>
      <c r="Q113" s="276"/>
      <c r="R113" s="40"/>
      <c r="T113" s="133"/>
      <c r="U113" s="134" t="s">
        <v>41</v>
      </c>
    </row>
    <row r="114" spans="2:65" s="1" customFormat="1" ht="18" customHeight="1" x14ac:dyDescent="0.3">
      <c r="B114" s="135"/>
      <c r="C114" s="136"/>
      <c r="D114" s="251" t="s">
        <v>132</v>
      </c>
      <c r="E114" s="277"/>
      <c r="F114" s="277"/>
      <c r="G114" s="277"/>
      <c r="H114" s="277"/>
      <c r="I114" s="136"/>
      <c r="J114" s="136"/>
      <c r="K114" s="136"/>
      <c r="L114" s="136"/>
      <c r="M114" s="136"/>
      <c r="N114" s="249">
        <f>ROUND(N88*T114,2)</f>
        <v>0</v>
      </c>
      <c r="O114" s="278"/>
      <c r="P114" s="278"/>
      <c r="Q114" s="278"/>
      <c r="R114" s="138"/>
      <c r="S114" s="139"/>
      <c r="T114" s="140"/>
      <c r="U114" s="141" t="s">
        <v>44</v>
      </c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42" t="s">
        <v>133</v>
      </c>
      <c r="AZ114" s="139"/>
      <c r="BA114" s="139"/>
      <c r="BB114" s="139"/>
      <c r="BC114" s="139"/>
      <c r="BD114" s="139"/>
      <c r="BE114" s="143">
        <f t="shared" ref="BE114:BE119" si="0">IF(U114="základná",N114,0)</f>
        <v>0</v>
      </c>
      <c r="BF114" s="143">
        <f t="shared" ref="BF114:BF119" si="1">IF(U114="znížená",N114,0)</f>
        <v>0</v>
      </c>
      <c r="BG114" s="143">
        <f t="shared" ref="BG114:BG119" si="2">IF(U114="zákl. prenesená",N114,0)</f>
        <v>0</v>
      </c>
      <c r="BH114" s="143">
        <f t="shared" ref="BH114:BH119" si="3">IF(U114="zníž. prenesená",N114,0)</f>
        <v>0</v>
      </c>
      <c r="BI114" s="143">
        <f t="shared" ref="BI114:BI119" si="4">IF(U114="nulová",N114,0)</f>
        <v>0</v>
      </c>
      <c r="BJ114" s="142" t="s">
        <v>86</v>
      </c>
      <c r="BK114" s="139"/>
      <c r="BL114" s="139"/>
      <c r="BM114" s="139"/>
    </row>
    <row r="115" spans="2:65" s="1" customFormat="1" ht="18" customHeight="1" x14ac:dyDescent="0.3">
      <c r="B115" s="135"/>
      <c r="C115" s="136"/>
      <c r="D115" s="251" t="s">
        <v>134</v>
      </c>
      <c r="E115" s="277"/>
      <c r="F115" s="277"/>
      <c r="G115" s="277"/>
      <c r="H115" s="277"/>
      <c r="I115" s="136"/>
      <c r="J115" s="136"/>
      <c r="K115" s="136"/>
      <c r="L115" s="136"/>
      <c r="M115" s="136"/>
      <c r="N115" s="249">
        <f>ROUND(N88*T115,2)</f>
        <v>0</v>
      </c>
      <c r="O115" s="278"/>
      <c r="P115" s="278"/>
      <c r="Q115" s="278"/>
      <c r="R115" s="138"/>
      <c r="S115" s="139"/>
      <c r="T115" s="140"/>
      <c r="U115" s="141" t="s">
        <v>44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42" t="s">
        <v>133</v>
      </c>
      <c r="AZ115" s="139"/>
      <c r="BA115" s="139"/>
      <c r="BB115" s="139"/>
      <c r="BC115" s="139"/>
      <c r="BD115" s="139"/>
      <c r="BE115" s="143">
        <f t="shared" si="0"/>
        <v>0</v>
      </c>
      <c r="BF115" s="143">
        <f t="shared" si="1"/>
        <v>0</v>
      </c>
      <c r="BG115" s="143">
        <f t="shared" si="2"/>
        <v>0</v>
      </c>
      <c r="BH115" s="143">
        <f t="shared" si="3"/>
        <v>0</v>
      </c>
      <c r="BI115" s="143">
        <f t="shared" si="4"/>
        <v>0</v>
      </c>
      <c r="BJ115" s="142" t="s">
        <v>86</v>
      </c>
      <c r="BK115" s="139"/>
      <c r="BL115" s="139"/>
      <c r="BM115" s="139"/>
    </row>
    <row r="116" spans="2:65" s="1" customFormat="1" ht="18" customHeight="1" x14ac:dyDescent="0.3">
      <c r="B116" s="135"/>
      <c r="C116" s="136"/>
      <c r="D116" s="251" t="s">
        <v>135</v>
      </c>
      <c r="E116" s="277"/>
      <c r="F116" s="277"/>
      <c r="G116" s="277"/>
      <c r="H116" s="277"/>
      <c r="I116" s="136"/>
      <c r="J116" s="136"/>
      <c r="K116" s="136"/>
      <c r="L116" s="136"/>
      <c r="M116" s="136"/>
      <c r="N116" s="249">
        <f>ROUND(N88*T116,2)</f>
        <v>0</v>
      </c>
      <c r="O116" s="278"/>
      <c r="P116" s="278"/>
      <c r="Q116" s="278"/>
      <c r="R116" s="138"/>
      <c r="S116" s="139"/>
      <c r="T116" s="140"/>
      <c r="U116" s="141" t="s">
        <v>44</v>
      </c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42" t="s">
        <v>133</v>
      </c>
      <c r="AZ116" s="139"/>
      <c r="BA116" s="139"/>
      <c r="BB116" s="139"/>
      <c r="BC116" s="139"/>
      <c r="BD116" s="139"/>
      <c r="BE116" s="143">
        <f t="shared" si="0"/>
        <v>0</v>
      </c>
      <c r="BF116" s="143">
        <f t="shared" si="1"/>
        <v>0</v>
      </c>
      <c r="BG116" s="143">
        <f t="shared" si="2"/>
        <v>0</v>
      </c>
      <c r="BH116" s="143">
        <f t="shared" si="3"/>
        <v>0</v>
      </c>
      <c r="BI116" s="143">
        <f t="shared" si="4"/>
        <v>0</v>
      </c>
      <c r="BJ116" s="142" t="s">
        <v>86</v>
      </c>
      <c r="BK116" s="139"/>
      <c r="BL116" s="139"/>
      <c r="BM116" s="139"/>
    </row>
    <row r="117" spans="2:65" s="1" customFormat="1" ht="18" customHeight="1" x14ac:dyDescent="0.3">
      <c r="B117" s="135"/>
      <c r="C117" s="136"/>
      <c r="D117" s="251" t="s">
        <v>136</v>
      </c>
      <c r="E117" s="277"/>
      <c r="F117" s="277"/>
      <c r="G117" s="277"/>
      <c r="H117" s="277"/>
      <c r="I117" s="136"/>
      <c r="J117" s="136"/>
      <c r="K117" s="136"/>
      <c r="L117" s="136"/>
      <c r="M117" s="136"/>
      <c r="N117" s="249">
        <f>ROUND(N88*T117,2)</f>
        <v>0</v>
      </c>
      <c r="O117" s="278"/>
      <c r="P117" s="278"/>
      <c r="Q117" s="278"/>
      <c r="R117" s="138"/>
      <c r="S117" s="139"/>
      <c r="T117" s="140"/>
      <c r="U117" s="141" t="s">
        <v>44</v>
      </c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42" t="s">
        <v>133</v>
      </c>
      <c r="AZ117" s="139"/>
      <c r="BA117" s="139"/>
      <c r="BB117" s="139"/>
      <c r="BC117" s="139"/>
      <c r="BD117" s="139"/>
      <c r="BE117" s="143">
        <f t="shared" si="0"/>
        <v>0</v>
      </c>
      <c r="BF117" s="143">
        <f t="shared" si="1"/>
        <v>0</v>
      </c>
      <c r="BG117" s="143">
        <f t="shared" si="2"/>
        <v>0</v>
      </c>
      <c r="BH117" s="143">
        <f t="shared" si="3"/>
        <v>0</v>
      </c>
      <c r="BI117" s="143">
        <f t="shared" si="4"/>
        <v>0</v>
      </c>
      <c r="BJ117" s="142" t="s">
        <v>86</v>
      </c>
      <c r="BK117" s="139"/>
      <c r="BL117" s="139"/>
      <c r="BM117" s="139"/>
    </row>
    <row r="118" spans="2:65" s="1" customFormat="1" ht="18" customHeight="1" x14ac:dyDescent="0.3">
      <c r="B118" s="135"/>
      <c r="C118" s="136"/>
      <c r="D118" s="251" t="s">
        <v>137</v>
      </c>
      <c r="E118" s="277"/>
      <c r="F118" s="277"/>
      <c r="G118" s="277"/>
      <c r="H118" s="277"/>
      <c r="I118" s="136"/>
      <c r="J118" s="136"/>
      <c r="K118" s="136"/>
      <c r="L118" s="136"/>
      <c r="M118" s="136"/>
      <c r="N118" s="249">
        <f>ROUND(N88*T118,2)</f>
        <v>0</v>
      </c>
      <c r="O118" s="278"/>
      <c r="P118" s="278"/>
      <c r="Q118" s="278"/>
      <c r="R118" s="138"/>
      <c r="S118" s="139"/>
      <c r="T118" s="140"/>
      <c r="U118" s="141" t="s">
        <v>44</v>
      </c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2" t="s">
        <v>133</v>
      </c>
      <c r="AZ118" s="139"/>
      <c r="BA118" s="139"/>
      <c r="BB118" s="139"/>
      <c r="BC118" s="139"/>
      <c r="BD118" s="139"/>
      <c r="BE118" s="143">
        <f t="shared" si="0"/>
        <v>0</v>
      </c>
      <c r="BF118" s="143">
        <f t="shared" si="1"/>
        <v>0</v>
      </c>
      <c r="BG118" s="143">
        <f t="shared" si="2"/>
        <v>0</v>
      </c>
      <c r="BH118" s="143">
        <f t="shared" si="3"/>
        <v>0</v>
      </c>
      <c r="BI118" s="143">
        <f t="shared" si="4"/>
        <v>0</v>
      </c>
      <c r="BJ118" s="142" t="s">
        <v>86</v>
      </c>
      <c r="BK118" s="139"/>
      <c r="BL118" s="139"/>
      <c r="BM118" s="139"/>
    </row>
    <row r="119" spans="2:65" s="1" customFormat="1" ht="18" customHeight="1" x14ac:dyDescent="0.3">
      <c r="B119" s="135"/>
      <c r="C119" s="136"/>
      <c r="D119" s="137" t="s">
        <v>138</v>
      </c>
      <c r="E119" s="136"/>
      <c r="F119" s="136"/>
      <c r="G119" s="136"/>
      <c r="H119" s="136"/>
      <c r="I119" s="136"/>
      <c r="J119" s="136"/>
      <c r="K119" s="136"/>
      <c r="L119" s="136"/>
      <c r="M119" s="136"/>
      <c r="N119" s="249">
        <f>ROUND(N88*T119,2)</f>
        <v>0</v>
      </c>
      <c r="O119" s="278"/>
      <c r="P119" s="278"/>
      <c r="Q119" s="278"/>
      <c r="R119" s="138"/>
      <c r="S119" s="139"/>
      <c r="T119" s="144"/>
      <c r="U119" s="145" t="s">
        <v>44</v>
      </c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2" t="s">
        <v>139</v>
      </c>
      <c r="AZ119" s="139"/>
      <c r="BA119" s="139"/>
      <c r="BB119" s="139"/>
      <c r="BC119" s="139"/>
      <c r="BD119" s="139"/>
      <c r="BE119" s="143">
        <f t="shared" si="0"/>
        <v>0</v>
      </c>
      <c r="BF119" s="143">
        <f t="shared" si="1"/>
        <v>0</v>
      </c>
      <c r="BG119" s="143">
        <f t="shared" si="2"/>
        <v>0</v>
      </c>
      <c r="BH119" s="143">
        <f t="shared" si="3"/>
        <v>0</v>
      </c>
      <c r="BI119" s="143">
        <f t="shared" si="4"/>
        <v>0</v>
      </c>
      <c r="BJ119" s="142" t="s">
        <v>86</v>
      </c>
      <c r="BK119" s="139"/>
      <c r="BL119" s="139"/>
      <c r="BM119" s="139"/>
    </row>
    <row r="120" spans="2:65" s="1" customFormat="1" ht="12" x14ac:dyDescent="0.3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1" customFormat="1" ht="29.25" customHeight="1" x14ac:dyDescent="0.3">
      <c r="B121" s="38"/>
      <c r="C121" s="116" t="s">
        <v>103</v>
      </c>
      <c r="D121" s="117"/>
      <c r="E121" s="117"/>
      <c r="F121" s="117"/>
      <c r="G121" s="117"/>
      <c r="H121" s="117"/>
      <c r="I121" s="117"/>
      <c r="J121" s="117"/>
      <c r="K121" s="117"/>
      <c r="L121" s="255">
        <f>ROUND(SUM(N88+N113),2)</f>
        <v>0</v>
      </c>
      <c r="M121" s="255"/>
      <c r="N121" s="255"/>
      <c r="O121" s="255"/>
      <c r="P121" s="255"/>
      <c r="Q121" s="255"/>
      <c r="R121" s="40"/>
    </row>
    <row r="122" spans="2:65" s="1" customFormat="1" ht="6.9" customHeight="1" x14ac:dyDescent="0.3"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4"/>
    </row>
    <row r="126" spans="2:65" s="1" customFormat="1" ht="6.9" customHeight="1" x14ac:dyDescent="0.3"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7"/>
    </row>
    <row r="127" spans="2:65" s="1" customFormat="1" ht="36.9" customHeight="1" x14ac:dyDescent="0.3">
      <c r="B127" s="38"/>
      <c r="C127" s="215" t="s">
        <v>140</v>
      </c>
      <c r="D127" s="260"/>
      <c r="E127" s="260"/>
      <c r="F127" s="260"/>
      <c r="G127" s="260"/>
      <c r="H127" s="260"/>
      <c r="I127" s="260"/>
      <c r="J127" s="260"/>
      <c r="K127" s="260"/>
      <c r="L127" s="260"/>
      <c r="M127" s="260"/>
      <c r="N127" s="260"/>
      <c r="O127" s="260"/>
      <c r="P127" s="260"/>
      <c r="Q127" s="260"/>
      <c r="R127" s="40"/>
    </row>
    <row r="128" spans="2:65" s="1" customFormat="1" ht="6.9" customHeight="1" x14ac:dyDescent="0.3"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40"/>
    </row>
    <row r="129" spans="2:65" s="1" customFormat="1" ht="30" customHeight="1" x14ac:dyDescent="0.3">
      <c r="B129" s="38"/>
      <c r="C129" s="33" t="s">
        <v>17</v>
      </c>
      <c r="D129" s="39"/>
      <c r="E129" s="39"/>
      <c r="F129" s="258" t="str">
        <f>F6</f>
        <v>Centrum včasnej intervencie - rekonštr.bytu v bývalom objekte ZŠ Trnava</v>
      </c>
      <c r="G129" s="259"/>
      <c r="H129" s="259"/>
      <c r="I129" s="259"/>
      <c r="J129" s="259"/>
      <c r="K129" s="259"/>
      <c r="L129" s="259"/>
      <c r="M129" s="259"/>
      <c r="N129" s="259"/>
      <c r="O129" s="259"/>
      <c r="P129" s="259"/>
      <c r="Q129" s="39"/>
      <c r="R129" s="40"/>
    </row>
    <row r="130" spans="2:65" s="1" customFormat="1" ht="36.9" customHeight="1" x14ac:dyDescent="0.3">
      <c r="B130" s="38"/>
      <c r="C130" s="72" t="s">
        <v>110</v>
      </c>
      <c r="D130" s="39"/>
      <c r="E130" s="39"/>
      <c r="F130" s="235" t="str">
        <f>F7</f>
        <v>2 - Stavebno - montážne práce</v>
      </c>
      <c r="G130" s="260"/>
      <c r="H130" s="260"/>
      <c r="I130" s="260"/>
      <c r="J130" s="260"/>
      <c r="K130" s="260"/>
      <c r="L130" s="260"/>
      <c r="M130" s="260"/>
      <c r="N130" s="260"/>
      <c r="O130" s="260"/>
      <c r="P130" s="260"/>
      <c r="Q130" s="39"/>
      <c r="R130" s="40"/>
    </row>
    <row r="131" spans="2:65" s="1" customFormat="1" ht="6.9" customHeight="1" x14ac:dyDescent="0.3"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40"/>
    </row>
    <row r="132" spans="2:65" s="1" customFormat="1" ht="18" customHeight="1" x14ac:dyDescent="0.3">
      <c r="B132" s="38"/>
      <c r="C132" s="33" t="s">
        <v>21</v>
      </c>
      <c r="D132" s="39"/>
      <c r="E132" s="39"/>
      <c r="F132" s="31" t="str">
        <f>F9</f>
        <v>Mozartova č.10 Trnava</v>
      </c>
      <c r="G132" s="39"/>
      <c r="H132" s="39"/>
      <c r="I132" s="39"/>
      <c r="J132" s="39"/>
      <c r="K132" s="33" t="s">
        <v>23</v>
      </c>
      <c r="L132" s="39"/>
      <c r="M132" s="262" t="str">
        <f>IF(O9="","",O9)</f>
        <v>13. 7. 2018</v>
      </c>
      <c r="N132" s="262"/>
      <c r="O132" s="262"/>
      <c r="P132" s="262"/>
      <c r="Q132" s="39"/>
      <c r="R132" s="40"/>
    </row>
    <row r="133" spans="2:65" s="1" customFormat="1" ht="6.9" customHeight="1" x14ac:dyDescent="0.3"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40"/>
    </row>
    <row r="134" spans="2:65" s="1" customFormat="1" ht="13.2" x14ac:dyDescent="0.3">
      <c r="B134" s="38"/>
      <c r="C134" s="33" t="s">
        <v>25</v>
      </c>
      <c r="D134" s="39"/>
      <c r="E134" s="39"/>
      <c r="F134" s="31" t="str">
        <f>E12</f>
        <v>Mesto Trnava,Hlavná1, 917 01 Trnava</v>
      </c>
      <c r="G134" s="39"/>
      <c r="H134" s="39"/>
      <c r="I134" s="39"/>
      <c r="J134" s="39"/>
      <c r="K134" s="33" t="s">
        <v>31</v>
      </c>
      <c r="L134" s="39"/>
      <c r="M134" s="219" t="str">
        <f>E18</f>
        <v>Ing. Miriam Suchomelová</v>
      </c>
      <c r="N134" s="219"/>
      <c r="O134" s="219"/>
      <c r="P134" s="219"/>
      <c r="Q134" s="219"/>
      <c r="R134" s="40"/>
    </row>
    <row r="135" spans="2:65" s="1" customFormat="1" ht="14.4" customHeight="1" x14ac:dyDescent="0.3">
      <c r="B135" s="38"/>
      <c r="C135" s="33" t="s">
        <v>29</v>
      </c>
      <c r="D135" s="39"/>
      <c r="E135" s="39"/>
      <c r="F135" s="31" t="str">
        <f>IF(E15="","",E15)</f>
        <v>Vyplň údaj</v>
      </c>
      <c r="G135" s="39"/>
      <c r="H135" s="39"/>
      <c r="I135" s="39"/>
      <c r="J135" s="39"/>
      <c r="K135" s="33" t="s">
        <v>35</v>
      </c>
      <c r="L135" s="39"/>
      <c r="M135" s="219" t="str">
        <f>E21</f>
        <v>Hulmanová Jana</v>
      </c>
      <c r="N135" s="219"/>
      <c r="O135" s="219"/>
      <c r="P135" s="219"/>
      <c r="Q135" s="219"/>
      <c r="R135" s="40"/>
    </row>
    <row r="136" spans="2:65" s="1" customFormat="1" ht="10.35" customHeight="1" x14ac:dyDescent="0.3"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40"/>
    </row>
    <row r="137" spans="2:65" s="8" customFormat="1" ht="29.25" customHeight="1" x14ac:dyDescent="0.3">
      <c r="B137" s="146"/>
      <c r="C137" s="147" t="s">
        <v>141</v>
      </c>
      <c r="D137" s="148" t="s">
        <v>142</v>
      </c>
      <c r="E137" s="148" t="s">
        <v>59</v>
      </c>
      <c r="F137" s="279" t="s">
        <v>143</v>
      </c>
      <c r="G137" s="279"/>
      <c r="H137" s="279"/>
      <c r="I137" s="279"/>
      <c r="J137" s="148" t="s">
        <v>144</v>
      </c>
      <c r="K137" s="148" t="s">
        <v>145</v>
      </c>
      <c r="L137" s="279" t="s">
        <v>146</v>
      </c>
      <c r="M137" s="279"/>
      <c r="N137" s="279" t="s">
        <v>115</v>
      </c>
      <c r="O137" s="279"/>
      <c r="P137" s="279"/>
      <c r="Q137" s="280"/>
      <c r="R137" s="149"/>
      <c r="T137" s="79" t="s">
        <v>147</v>
      </c>
      <c r="U137" s="80" t="s">
        <v>41</v>
      </c>
      <c r="V137" s="80" t="s">
        <v>148</v>
      </c>
      <c r="W137" s="80" t="s">
        <v>149</v>
      </c>
      <c r="X137" s="80" t="s">
        <v>150</v>
      </c>
      <c r="Y137" s="80" t="s">
        <v>151</v>
      </c>
      <c r="Z137" s="80" t="s">
        <v>152</v>
      </c>
      <c r="AA137" s="81" t="s">
        <v>153</v>
      </c>
    </row>
    <row r="138" spans="2:65" s="1" customFormat="1" ht="29.25" customHeight="1" x14ac:dyDescent="0.35">
      <c r="B138" s="38"/>
      <c r="C138" s="83" t="s">
        <v>112</v>
      </c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296">
        <f>BK138</f>
        <v>0</v>
      </c>
      <c r="O138" s="297"/>
      <c r="P138" s="297"/>
      <c r="Q138" s="297"/>
      <c r="R138" s="40"/>
      <c r="T138" s="82"/>
      <c r="U138" s="54"/>
      <c r="V138" s="54"/>
      <c r="W138" s="150">
        <f>W139+W210+W356+W359</f>
        <v>0</v>
      </c>
      <c r="X138" s="54"/>
      <c r="Y138" s="150">
        <f>Y139+Y210+Y356+Y359</f>
        <v>31.333320737999998</v>
      </c>
      <c r="Z138" s="54"/>
      <c r="AA138" s="151">
        <f>AA139+AA210+AA356+AA359</f>
        <v>0</v>
      </c>
      <c r="AT138" s="22" t="s">
        <v>76</v>
      </c>
      <c r="AU138" s="22" t="s">
        <v>117</v>
      </c>
      <c r="BK138" s="152">
        <f>BK139+BK210+BK356+BK359</f>
        <v>0</v>
      </c>
    </row>
    <row r="139" spans="2:65" s="9" customFormat="1" ht="37.35" customHeight="1" x14ac:dyDescent="0.35">
      <c r="B139" s="153"/>
      <c r="C139" s="154"/>
      <c r="D139" s="155" t="s">
        <v>118</v>
      </c>
      <c r="E139" s="155"/>
      <c r="F139" s="155"/>
      <c r="G139" s="155"/>
      <c r="H139" s="155"/>
      <c r="I139" s="155"/>
      <c r="J139" s="155"/>
      <c r="K139" s="155"/>
      <c r="L139" s="155"/>
      <c r="M139" s="155"/>
      <c r="N139" s="275">
        <f>BK139</f>
        <v>0</v>
      </c>
      <c r="O139" s="298"/>
      <c r="P139" s="298"/>
      <c r="Q139" s="298"/>
      <c r="R139" s="156"/>
      <c r="T139" s="157"/>
      <c r="U139" s="154"/>
      <c r="V139" s="154"/>
      <c r="W139" s="158">
        <f>W140+W153+W157+W165+W170+W180+W198+W208</f>
        <v>0</v>
      </c>
      <c r="X139" s="154"/>
      <c r="Y139" s="158">
        <f>Y140+Y153+Y157+Y165+Y170+Y180+Y198+Y208</f>
        <v>21.504830309999999</v>
      </c>
      <c r="Z139" s="154"/>
      <c r="AA139" s="159">
        <f>AA140+AA153+AA157+AA165+AA170+AA180+AA198+AA208</f>
        <v>0</v>
      </c>
      <c r="AR139" s="160" t="s">
        <v>83</v>
      </c>
      <c r="AT139" s="161" t="s">
        <v>76</v>
      </c>
      <c r="AU139" s="161" t="s">
        <v>77</v>
      </c>
      <c r="AY139" s="160" t="s">
        <v>154</v>
      </c>
      <c r="BK139" s="162">
        <f>BK140+BK153+BK157+BK165+BK170+BK180+BK198+BK208</f>
        <v>0</v>
      </c>
    </row>
    <row r="140" spans="2:65" s="9" customFormat="1" ht="19.95" customHeight="1" x14ac:dyDescent="0.35">
      <c r="B140" s="153"/>
      <c r="C140" s="154"/>
      <c r="D140" s="163" t="s">
        <v>330</v>
      </c>
      <c r="E140" s="163"/>
      <c r="F140" s="163"/>
      <c r="G140" s="163"/>
      <c r="H140" s="163"/>
      <c r="I140" s="163"/>
      <c r="J140" s="163"/>
      <c r="K140" s="163"/>
      <c r="L140" s="163"/>
      <c r="M140" s="163"/>
      <c r="N140" s="299">
        <f>BK140</f>
        <v>0</v>
      </c>
      <c r="O140" s="300"/>
      <c r="P140" s="300"/>
      <c r="Q140" s="300"/>
      <c r="R140" s="156"/>
      <c r="T140" s="157"/>
      <c r="U140" s="154"/>
      <c r="V140" s="154"/>
      <c r="W140" s="158">
        <f>SUM(W141:W152)</f>
        <v>0</v>
      </c>
      <c r="X140" s="154"/>
      <c r="Y140" s="158">
        <f>SUM(Y141:Y152)</f>
        <v>1E-3</v>
      </c>
      <c r="Z140" s="154"/>
      <c r="AA140" s="159">
        <f>SUM(AA141:AA152)</f>
        <v>0</v>
      </c>
      <c r="AR140" s="160" t="s">
        <v>83</v>
      </c>
      <c r="AT140" s="161" t="s">
        <v>76</v>
      </c>
      <c r="AU140" s="161" t="s">
        <v>83</v>
      </c>
      <c r="AY140" s="160" t="s">
        <v>154</v>
      </c>
      <c r="BK140" s="162">
        <f>SUM(BK141:BK152)</f>
        <v>0</v>
      </c>
    </row>
    <row r="141" spans="2:65" s="1" customFormat="1" ht="25.5" customHeight="1" x14ac:dyDescent="0.3">
      <c r="B141" s="135"/>
      <c r="C141" s="164" t="s">
        <v>83</v>
      </c>
      <c r="D141" s="164" t="s">
        <v>155</v>
      </c>
      <c r="E141" s="165" t="s">
        <v>342</v>
      </c>
      <c r="F141" s="281" t="s">
        <v>343</v>
      </c>
      <c r="G141" s="281"/>
      <c r="H141" s="281"/>
      <c r="I141" s="281"/>
      <c r="J141" s="166" t="s">
        <v>172</v>
      </c>
      <c r="K141" s="167">
        <v>3.181</v>
      </c>
      <c r="L141" s="282">
        <v>0</v>
      </c>
      <c r="M141" s="282"/>
      <c r="N141" s="283">
        <f>ROUND(L141*K141,3)</f>
        <v>0</v>
      </c>
      <c r="O141" s="283"/>
      <c r="P141" s="283"/>
      <c r="Q141" s="283"/>
      <c r="R141" s="138"/>
      <c r="T141" s="169" t="s">
        <v>5</v>
      </c>
      <c r="U141" s="47" t="s">
        <v>44</v>
      </c>
      <c r="V141" s="39"/>
      <c r="W141" s="170">
        <f>V141*K141</f>
        <v>0</v>
      </c>
      <c r="X141" s="170">
        <v>0</v>
      </c>
      <c r="Y141" s="170">
        <f>X141*K141</f>
        <v>0</v>
      </c>
      <c r="Z141" s="170">
        <v>0</v>
      </c>
      <c r="AA141" s="171">
        <f>Z141*K141</f>
        <v>0</v>
      </c>
      <c r="AR141" s="22" t="s">
        <v>92</v>
      </c>
      <c r="AT141" s="22" t="s">
        <v>155</v>
      </c>
      <c r="AU141" s="22" t="s">
        <v>86</v>
      </c>
      <c r="AY141" s="22" t="s">
        <v>154</v>
      </c>
      <c r="BE141" s="109">
        <f>IF(U141="základná",N141,0)</f>
        <v>0</v>
      </c>
      <c r="BF141" s="109">
        <f>IF(U141="znížená",N141,0)</f>
        <v>0</v>
      </c>
      <c r="BG141" s="109">
        <f>IF(U141="zákl. prenesená",N141,0)</f>
        <v>0</v>
      </c>
      <c r="BH141" s="109">
        <f>IF(U141="zníž. prenesená",N141,0)</f>
        <v>0</v>
      </c>
      <c r="BI141" s="109">
        <f>IF(U141="nulová",N141,0)</f>
        <v>0</v>
      </c>
      <c r="BJ141" s="22" t="s">
        <v>86</v>
      </c>
      <c r="BK141" s="172">
        <f>ROUND(L141*K141,3)</f>
        <v>0</v>
      </c>
      <c r="BL141" s="22" t="s">
        <v>92</v>
      </c>
      <c r="BM141" s="22" t="s">
        <v>344</v>
      </c>
    </row>
    <row r="142" spans="2:65" s="11" customFormat="1" ht="16.5" customHeight="1" x14ac:dyDescent="0.3">
      <c r="B142" s="181"/>
      <c r="C142" s="182"/>
      <c r="D142" s="182"/>
      <c r="E142" s="183" t="s">
        <v>5</v>
      </c>
      <c r="F142" s="286" t="s">
        <v>345</v>
      </c>
      <c r="G142" s="287"/>
      <c r="H142" s="287"/>
      <c r="I142" s="287"/>
      <c r="J142" s="182"/>
      <c r="K142" s="183" t="s">
        <v>5</v>
      </c>
      <c r="L142" s="182"/>
      <c r="M142" s="182"/>
      <c r="N142" s="182"/>
      <c r="O142" s="182"/>
      <c r="P142" s="182"/>
      <c r="Q142" s="182"/>
      <c r="R142" s="184"/>
      <c r="T142" s="185"/>
      <c r="U142" s="182"/>
      <c r="V142" s="182"/>
      <c r="W142" s="182"/>
      <c r="X142" s="182"/>
      <c r="Y142" s="182"/>
      <c r="Z142" s="182"/>
      <c r="AA142" s="186"/>
      <c r="AT142" s="187" t="s">
        <v>161</v>
      </c>
      <c r="AU142" s="187" t="s">
        <v>86</v>
      </c>
      <c r="AV142" s="11" t="s">
        <v>83</v>
      </c>
      <c r="AW142" s="11" t="s">
        <v>33</v>
      </c>
      <c r="AX142" s="11" t="s">
        <v>77</v>
      </c>
      <c r="AY142" s="187" t="s">
        <v>154</v>
      </c>
    </row>
    <row r="143" spans="2:65" s="10" customFormat="1" ht="16.5" customHeight="1" x14ac:dyDescent="0.3">
      <c r="B143" s="173"/>
      <c r="C143" s="174"/>
      <c r="D143" s="174"/>
      <c r="E143" s="175" t="s">
        <v>5</v>
      </c>
      <c r="F143" s="288" t="s">
        <v>346</v>
      </c>
      <c r="G143" s="289"/>
      <c r="H143" s="289"/>
      <c r="I143" s="289"/>
      <c r="J143" s="174"/>
      <c r="K143" s="176">
        <v>1.7410000000000001</v>
      </c>
      <c r="L143" s="174"/>
      <c r="M143" s="174"/>
      <c r="N143" s="174"/>
      <c r="O143" s="174"/>
      <c r="P143" s="174"/>
      <c r="Q143" s="174"/>
      <c r="R143" s="177"/>
      <c r="T143" s="178"/>
      <c r="U143" s="174"/>
      <c r="V143" s="174"/>
      <c r="W143" s="174"/>
      <c r="X143" s="174"/>
      <c r="Y143" s="174"/>
      <c r="Z143" s="174"/>
      <c r="AA143" s="179"/>
      <c r="AT143" s="180" t="s">
        <v>161</v>
      </c>
      <c r="AU143" s="180" t="s">
        <v>86</v>
      </c>
      <c r="AV143" s="10" t="s">
        <v>86</v>
      </c>
      <c r="AW143" s="10" t="s">
        <v>33</v>
      </c>
      <c r="AX143" s="10" t="s">
        <v>77</v>
      </c>
      <c r="AY143" s="180" t="s">
        <v>154</v>
      </c>
    </row>
    <row r="144" spans="2:65" s="11" customFormat="1" ht="16.5" customHeight="1" x14ac:dyDescent="0.3">
      <c r="B144" s="181"/>
      <c r="C144" s="182"/>
      <c r="D144" s="182"/>
      <c r="E144" s="183" t="s">
        <v>5</v>
      </c>
      <c r="F144" s="290" t="s">
        <v>347</v>
      </c>
      <c r="G144" s="291"/>
      <c r="H144" s="291"/>
      <c r="I144" s="291"/>
      <c r="J144" s="182"/>
      <c r="K144" s="183" t="s">
        <v>5</v>
      </c>
      <c r="L144" s="182"/>
      <c r="M144" s="182"/>
      <c r="N144" s="182"/>
      <c r="O144" s="182"/>
      <c r="P144" s="182"/>
      <c r="Q144" s="182"/>
      <c r="R144" s="184"/>
      <c r="T144" s="185"/>
      <c r="U144" s="182"/>
      <c r="V144" s="182"/>
      <c r="W144" s="182"/>
      <c r="X144" s="182"/>
      <c r="Y144" s="182"/>
      <c r="Z144" s="182"/>
      <c r="AA144" s="186"/>
      <c r="AT144" s="187" t="s">
        <v>161</v>
      </c>
      <c r="AU144" s="187" t="s">
        <v>86</v>
      </c>
      <c r="AV144" s="11" t="s">
        <v>83</v>
      </c>
      <c r="AW144" s="11" t="s">
        <v>33</v>
      </c>
      <c r="AX144" s="11" t="s">
        <v>77</v>
      </c>
      <c r="AY144" s="187" t="s">
        <v>154</v>
      </c>
    </row>
    <row r="145" spans="2:65" s="10" customFormat="1" ht="16.5" customHeight="1" x14ac:dyDescent="0.3">
      <c r="B145" s="173"/>
      <c r="C145" s="174"/>
      <c r="D145" s="174"/>
      <c r="E145" s="175" t="s">
        <v>5</v>
      </c>
      <c r="F145" s="288" t="s">
        <v>348</v>
      </c>
      <c r="G145" s="289"/>
      <c r="H145" s="289"/>
      <c r="I145" s="289"/>
      <c r="J145" s="174"/>
      <c r="K145" s="176">
        <v>1.44</v>
      </c>
      <c r="L145" s="174"/>
      <c r="M145" s="174"/>
      <c r="N145" s="174"/>
      <c r="O145" s="174"/>
      <c r="P145" s="174"/>
      <c r="Q145" s="174"/>
      <c r="R145" s="177"/>
      <c r="T145" s="178"/>
      <c r="U145" s="174"/>
      <c r="V145" s="174"/>
      <c r="W145" s="174"/>
      <c r="X145" s="174"/>
      <c r="Y145" s="174"/>
      <c r="Z145" s="174"/>
      <c r="AA145" s="179"/>
      <c r="AT145" s="180" t="s">
        <v>161</v>
      </c>
      <c r="AU145" s="180" t="s">
        <v>86</v>
      </c>
      <c r="AV145" s="10" t="s">
        <v>86</v>
      </c>
      <c r="AW145" s="10" t="s">
        <v>33</v>
      </c>
      <c r="AX145" s="10" t="s">
        <v>77</v>
      </c>
      <c r="AY145" s="180" t="s">
        <v>154</v>
      </c>
    </row>
    <row r="146" spans="2:65" s="12" customFormat="1" ht="16.5" customHeight="1" x14ac:dyDescent="0.3">
      <c r="B146" s="188"/>
      <c r="C146" s="189"/>
      <c r="D146" s="189"/>
      <c r="E146" s="190" t="s">
        <v>5</v>
      </c>
      <c r="F146" s="292" t="s">
        <v>233</v>
      </c>
      <c r="G146" s="293"/>
      <c r="H146" s="293"/>
      <c r="I146" s="293"/>
      <c r="J146" s="189"/>
      <c r="K146" s="191">
        <v>3.181</v>
      </c>
      <c r="L146" s="189"/>
      <c r="M146" s="189"/>
      <c r="N146" s="189"/>
      <c r="O146" s="189"/>
      <c r="P146" s="189"/>
      <c r="Q146" s="189"/>
      <c r="R146" s="192"/>
      <c r="T146" s="193"/>
      <c r="U146" s="189"/>
      <c r="V146" s="189"/>
      <c r="W146" s="189"/>
      <c r="X146" s="189"/>
      <c r="Y146" s="189"/>
      <c r="Z146" s="189"/>
      <c r="AA146" s="194"/>
      <c r="AT146" s="195" t="s">
        <v>161</v>
      </c>
      <c r="AU146" s="195" t="s">
        <v>86</v>
      </c>
      <c r="AV146" s="12" t="s">
        <v>92</v>
      </c>
      <c r="AW146" s="12" t="s">
        <v>33</v>
      </c>
      <c r="AX146" s="12" t="s">
        <v>83</v>
      </c>
      <c r="AY146" s="195" t="s">
        <v>154</v>
      </c>
    </row>
    <row r="147" spans="2:65" s="1" customFormat="1" ht="25.5" customHeight="1" x14ac:dyDescent="0.3">
      <c r="B147" s="135"/>
      <c r="C147" s="164" t="s">
        <v>86</v>
      </c>
      <c r="D147" s="164" t="s">
        <v>155</v>
      </c>
      <c r="E147" s="165" t="s">
        <v>349</v>
      </c>
      <c r="F147" s="281" t="s">
        <v>350</v>
      </c>
      <c r="G147" s="281"/>
      <c r="H147" s="281"/>
      <c r="I147" s="281"/>
      <c r="J147" s="166" t="s">
        <v>172</v>
      </c>
      <c r="K147" s="167">
        <v>3.181</v>
      </c>
      <c r="L147" s="282">
        <v>0</v>
      </c>
      <c r="M147" s="282"/>
      <c r="N147" s="283">
        <f>ROUND(L147*K147,3)</f>
        <v>0</v>
      </c>
      <c r="O147" s="283"/>
      <c r="P147" s="283"/>
      <c r="Q147" s="283"/>
      <c r="R147" s="138"/>
      <c r="T147" s="169" t="s">
        <v>5</v>
      </c>
      <c r="U147" s="47" t="s">
        <v>44</v>
      </c>
      <c r="V147" s="39"/>
      <c r="W147" s="170">
        <f>V147*K147</f>
        <v>0</v>
      </c>
      <c r="X147" s="170">
        <v>0</v>
      </c>
      <c r="Y147" s="170">
        <f>X147*K147</f>
        <v>0</v>
      </c>
      <c r="Z147" s="170">
        <v>0</v>
      </c>
      <c r="AA147" s="171">
        <f>Z147*K147</f>
        <v>0</v>
      </c>
      <c r="AR147" s="22" t="s">
        <v>92</v>
      </c>
      <c r="AT147" s="22" t="s">
        <v>155</v>
      </c>
      <c r="AU147" s="22" t="s">
        <v>86</v>
      </c>
      <c r="AY147" s="22" t="s">
        <v>154</v>
      </c>
      <c r="BE147" s="109">
        <f>IF(U147="základná",N147,0)</f>
        <v>0</v>
      </c>
      <c r="BF147" s="109">
        <f>IF(U147="znížená",N147,0)</f>
        <v>0</v>
      </c>
      <c r="BG147" s="109">
        <f>IF(U147="zákl. prenesená",N147,0)</f>
        <v>0</v>
      </c>
      <c r="BH147" s="109">
        <f>IF(U147="zníž. prenesená",N147,0)</f>
        <v>0</v>
      </c>
      <c r="BI147" s="109">
        <f>IF(U147="nulová",N147,0)</f>
        <v>0</v>
      </c>
      <c r="BJ147" s="22" t="s">
        <v>86</v>
      </c>
      <c r="BK147" s="172">
        <f>ROUND(L147*K147,3)</f>
        <v>0</v>
      </c>
      <c r="BL147" s="22" t="s">
        <v>92</v>
      </c>
      <c r="BM147" s="22" t="s">
        <v>351</v>
      </c>
    </row>
    <row r="148" spans="2:65" s="10" customFormat="1" ht="16.5" customHeight="1" x14ac:dyDescent="0.3">
      <c r="B148" s="173"/>
      <c r="C148" s="174"/>
      <c r="D148" s="174"/>
      <c r="E148" s="175" t="s">
        <v>5</v>
      </c>
      <c r="F148" s="284" t="s">
        <v>352</v>
      </c>
      <c r="G148" s="285"/>
      <c r="H148" s="285"/>
      <c r="I148" s="285"/>
      <c r="J148" s="174"/>
      <c r="K148" s="176">
        <v>3.181</v>
      </c>
      <c r="L148" s="174"/>
      <c r="M148" s="174"/>
      <c r="N148" s="174"/>
      <c r="O148" s="174"/>
      <c r="P148" s="174"/>
      <c r="Q148" s="174"/>
      <c r="R148" s="177"/>
      <c r="T148" s="178"/>
      <c r="U148" s="174"/>
      <c r="V148" s="174"/>
      <c r="W148" s="174"/>
      <c r="X148" s="174"/>
      <c r="Y148" s="174"/>
      <c r="Z148" s="174"/>
      <c r="AA148" s="179"/>
      <c r="AT148" s="180" t="s">
        <v>161</v>
      </c>
      <c r="AU148" s="180" t="s">
        <v>86</v>
      </c>
      <c r="AV148" s="10" t="s">
        <v>86</v>
      </c>
      <c r="AW148" s="10" t="s">
        <v>33</v>
      </c>
      <c r="AX148" s="10" t="s">
        <v>83</v>
      </c>
      <c r="AY148" s="180" t="s">
        <v>154</v>
      </c>
    </row>
    <row r="149" spans="2:65" s="1" customFormat="1" ht="16.5" customHeight="1" x14ac:dyDescent="0.3">
      <c r="B149" s="135"/>
      <c r="C149" s="164" t="s">
        <v>89</v>
      </c>
      <c r="D149" s="164" t="s">
        <v>155</v>
      </c>
      <c r="E149" s="165" t="s">
        <v>353</v>
      </c>
      <c r="F149" s="281" t="s">
        <v>354</v>
      </c>
      <c r="G149" s="281"/>
      <c r="H149" s="281"/>
      <c r="I149" s="281"/>
      <c r="J149" s="166" t="s">
        <v>172</v>
      </c>
      <c r="K149" s="167">
        <v>3.181</v>
      </c>
      <c r="L149" s="282">
        <v>0</v>
      </c>
      <c r="M149" s="282"/>
      <c r="N149" s="283">
        <f>ROUND(L149*K149,3)</f>
        <v>0</v>
      </c>
      <c r="O149" s="283"/>
      <c r="P149" s="283"/>
      <c r="Q149" s="283"/>
      <c r="R149" s="138"/>
      <c r="T149" s="169" t="s">
        <v>5</v>
      </c>
      <c r="U149" s="47" t="s">
        <v>44</v>
      </c>
      <c r="V149" s="39"/>
      <c r="W149" s="170">
        <f>V149*K149</f>
        <v>0</v>
      </c>
      <c r="X149" s="170">
        <v>0</v>
      </c>
      <c r="Y149" s="170">
        <f>X149*K149</f>
        <v>0</v>
      </c>
      <c r="Z149" s="170">
        <v>0</v>
      </c>
      <c r="AA149" s="171">
        <f>Z149*K149</f>
        <v>0</v>
      </c>
      <c r="AR149" s="22" t="s">
        <v>92</v>
      </c>
      <c r="AT149" s="22" t="s">
        <v>155</v>
      </c>
      <c r="AU149" s="22" t="s">
        <v>86</v>
      </c>
      <c r="AY149" s="22" t="s">
        <v>154</v>
      </c>
      <c r="BE149" s="109">
        <f>IF(U149="základná",N149,0)</f>
        <v>0</v>
      </c>
      <c r="BF149" s="109">
        <f>IF(U149="znížená",N149,0)</f>
        <v>0</v>
      </c>
      <c r="BG149" s="109">
        <f>IF(U149="zákl. prenesená",N149,0)</f>
        <v>0</v>
      </c>
      <c r="BH149" s="109">
        <f>IF(U149="zníž. prenesená",N149,0)</f>
        <v>0</v>
      </c>
      <c r="BI149" s="109">
        <f>IF(U149="nulová",N149,0)</f>
        <v>0</v>
      </c>
      <c r="BJ149" s="22" t="s">
        <v>86</v>
      </c>
      <c r="BK149" s="172">
        <f>ROUND(L149*K149,3)</f>
        <v>0</v>
      </c>
      <c r="BL149" s="22" t="s">
        <v>92</v>
      </c>
      <c r="BM149" s="22" t="s">
        <v>355</v>
      </c>
    </row>
    <row r="150" spans="2:65" s="1" customFormat="1" ht="16.5" customHeight="1" x14ac:dyDescent="0.3">
      <c r="B150" s="135"/>
      <c r="C150" s="164" t="s">
        <v>92</v>
      </c>
      <c r="D150" s="164" t="s">
        <v>155</v>
      </c>
      <c r="E150" s="165" t="s">
        <v>356</v>
      </c>
      <c r="F150" s="281" t="s">
        <v>357</v>
      </c>
      <c r="G150" s="281"/>
      <c r="H150" s="281"/>
      <c r="I150" s="281"/>
      <c r="J150" s="166" t="s">
        <v>158</v>
      </c>
      <c r="K150" s="167">
        <v>13</v>
      </c>
      <c r="L150" s="282">
        <v>0</v>
      </c>
      <c r="M150" s="282"/>
      <c r="N150" s="283">
        <f>ROUND(L150*K150,3)</f>
        <v>0</v>
      </c>
      <c r="O150" s="283"/>
      <c r="P150" s="283"/>
      <c r="Q150" s="283"/>
      <c r="R150" s="138"/>
      <c r="T150" s="169" t="s">
        <v>5</v>
      </c>
      <c r="U150" s="47" t="s">
        <v>44</v>
      </c>
      <c r="V150" s="39"/>
      <c r="W150" s="170">
        <f>V150*K150</f>
        <v>0</v>
      </c>
      <c r="X150" s="170">
        <v>0</v>
      </c>
      <c r="Y150" s="170">
        <f>X150*K150</f>
        <v>0</v>
      </c>
      <c r="Z150" s="170">
        <v>0</v>
      </c>
      <c r="AA150" s="171">
        <f>Z150*K150</f>
        <v>0</v>
      </c>
      <c r="AR150" s="22" t="s">
        <v>92</v>
      </c>
      <c r="AT150" s="22" t="s">
        <v>155</v>
      </c>
      <c r="AU150" s="22" t="s">
        <v>86</v>
      </c>
      <c r="AY150" s="22" t="s">
        <v>154</v>
      </c>
      <c r="BE150" s="109">
        <f>IF(U150="základná",N150,0)</f>
        <v>0</v>
      </c>
      <c r="BF150" s="109">
        <f>IF(U150="znížená",N150,0)</f>
        <v>0</v>
      </c>
      <c r="BG150" s="109">
        <f>IF(U150="zákl. prenesená",N150,0)</f>
        <v>0</v>
      </c>
      <c r="BH150" s="109">
        <f>IF(U150="zníž. prenesená",N150,0)</f>
        <v>0</v>
      </c>
      <c r="BI150" s="109">
        <f>IF(U150="nulová",N150,0)</f>
        <v>0</v>
      </c>
      <c r="BJ150" s="22" t="s">
        <v>86</v>
      </c>
      <c r="BK150" s="172">
        <f>ROUND(L150*K150,3)</f>
        <v>0</v>
      </c>
      <c r="BL150" s="22" t="s">
        <v>92</v>
      </c>
      <c r="BM150" s="22" t="s">
        <v>358</v>
      </c>
    </row>
    <row r="151" spans="2:65" s="1" customFormat="1" ht="25.5" customHeight="1" x14ac:dyDescent="0.3">
      <c r="B151" s="135"/>
      <c r="C151" s="164" t="s">
        <v>176</v>
      </c>
      <c r="D151" s="164" t="s">
        <v>155</v>
      </c>
      <c r="E151" s="165" t="s">
        <v>359</v>
      </c>
      <c r="F151" s="281" t="s">
        <v>360</v>
      </c>
      <c r="G151" s="281"/>
      <c r="H151" s="281"/>
      <c r="I151" s="281"/>
      <c r="J151" s="166" t="s">
        <v>158</v>
      </c>
      <c r="K151" s="167">
        <v>13</v>
      </c>
      <c r="L151" s="282">
        <v>0</v>
      </c>
      <c r="M151" s="282"/>
      <c r="N151" s="283">
        <f>ROUND(L151*K151,3)</f>
        <v>0</v>
      </c>
      <c r="O151" s="283"/>
      <c r="P151" s="283"/>
      <c r="Q151" s="283"/>
      <c r="R151" s="138"/>
      <c r="T151" s="169" t="s">
        <v>5</v>
      </c>
      <c r="U151" s="47" t="s">
        <v>44</v>
      </c>
      <c r="V151" s="39"/>
      <c r="W151" s="170">
        <f>V151*K151</f>
        <v>0</v>
      </c>
      <c r="X151" s="170">
        <v>0</v>
      </c>
      <c r="Y151" s="170">
        <f>X151*K151</f>
        <v>0</v>
      </c>
      <c r="Z151" s="170">
        <v>0</v>
      </c>
      <c r="AA151" s="171">
        <f>Z151*K151</f>
        <v>0</v>
      </c>
      <c r="AR151" s="22" t="s">
        <v>92</v>
      </c>
      <c r="AT151" s="22" t="s">
        <v>155</v>
      </c>
      <c r="AU151" s="22" t="s">
        <v>86</v>
      </c>
      <c r="AY151" s="22" t="s">
        <v>154</v>
      </c>
      <c r="BE151" s="109">
        <f>IF(U151="základná",N151,0)</f>
        <v>0</v>
      </c>
      <c r="BF151" s="109">
        <f>IF(U151="znížená",N151,0)</f>
        <v>0</v>
      </c>
      <c r="BG151" s="109">
        <f>IF(U151="zákl. prenesená",N151,0)</f>
        <v>0</v>
      </c>
      <c r="BH151" s="109">
        <f>IF(U151="zníž. prenesená",N151,0)</f>
        <v>0</v>
      </c>
      <c r="BI151" s="109">
        <f>IF(U151="nulová",N151,0)</f>
        <v>0</v>
      </c>
      <c r="BJ151" s="22" t="s">
        <v>86</v>
      </c>
      <c r="BK151" s="172">
        <f>ROUND(L151*K151,3)</f>
        <v>0</v>
      </c>
      <c r="BL151" s="22" t="s">
        <v>92</v>
      </c>
      <c r="BM151" s="22" t="s">
        <v>361</v>
      </c>
    </row>
    <row r="152" spans="2:65" s="1" customFormat="1" ht="16.5" customHeight="1" x14ac:dyDescent="0.3">
      <c r="B152" s="135"/>
      <c r="C152" s="201" t="s">
        <v>183</v>
      </c>
      <c r="D152" s="201" t="s">
        <v>362</v>
      </c>
      <c r="E152" s="202" t="s">
        <v>363</v>
      </c>
      <c r="F152" s="308" t="s">
        <v>364</v>
      </c>
      <c r="G152" s="308"/>
      <c r="H152" s="308"/>
      <c r="I152" s="308"/>
      <c r="J152" s="203" t="s">
        <v>365</v>
      </c>
      <c r="K152" s="204">
        <v>1</v>
      </c>
      <c r="L152" s="309">
        <v>0</v>
      </c>
      <c r="M152" s="309"/>
      <c r="N152" s="310">
        <f>ROUND(L152*K152,3)</f>
        <v>0</v>
      </c>
      <c r="O152" s="283"/>
      <c r="P152" s="283"/>
      <c r="Q152" s="283"/>
      <c r="R152" s="138"/>
      <c r="T152" s="169" t="s">
        <v>5</v>
      </c>
      <c r="U152" s="47" t="s">
        <v>44</v>
      </c>
      <c r="V152" s="39"/>
      <c r="W152" s="170">
        <f>V152*K152</f>
        <v>0</v>
      </c>
      <c r="X152" s="170">
        <v>1E-3</v>
      </c>
      <c r="Y152" s="170">
        <f>X152*K152</f>
        <v>1E-3</v>
      </c>
      <c r="Z152" s="170">
        <v>0</v>
      </c>
      <c r="AA152" s="171">
        <f>Z152*K152</f>
        <v>0</v>
      </c>
      <c r="AR152" s="22" t="s">
        <v>194</v>
      </c>
      <c r="AT152" s="22" t="s">
        <v>362</v>
      </c>
      <c r="AU152" s="22" t="s">
        <v>86</v>
      </c>
      <c r="AY152" s="22" t="s">
        <v>154</v>
      </c>
      <c r="BE152" s="109">
        <f>IF(U152="základná",N152,0)</f>
        <v>0</v>
      </c>
      <c r="BF152" s="109">
        <f>IF(U152="znížená",N152,0)</f>
        <v>0</v>
      </c>
      <c r="BG152" s="109">
        <f>IF(U152="zákl. prenesená",N152,0)</f>
        <v>0</v>
      </c>
      <c r="BH152" s="109">
        <f>IF(U152="zníž. prenesená",N152,0)</f>
        <v>0</v>
      </c>
      <c r="BI152" s="109">
        <f>IF(U152="nulová",N152,0)</f>
        <v>0</v>
      </c>
      <c r="BJ152" s="22" t="s">
        <v>86</v>
      </c>
      <c r="BK152" s="172">
        <f>ROUND(L152*K152,3)</f>
        <v>0</v>
      </c>
      <c r="BL152" s="22" t="s">
        <v>92</v>
      </c>
      <c r="BM152" s="22" t="s">
        <v>366</v>
      </c>
    </row>
    <row r="153" spans="2:65" s="9" customFormat="1" ht="29.85" customHeight="1" x14ac:dyDescent="0.35">
      <c r="B153" s="153"/>
      <c r="C153" s="154"/>
      <c r="D153" s="163" t="s">
        <v>331</v>
      </c>
      <c r="E153" s="163"/>
      <c r="F153" s="163"/>
      <c r="G153" s="163"/>
      <c r="H153" s="163"/>
      <c r="I153" s="163"/>
      <c r="J153" s="163"/>
      <c r="K153" s="163"/>
      <c r="L153" s="163"/>
      <c r="M153" s="163"/>
      <c r="N153" s="301">
        <f>BK153</f>
        <v>0</v>
      </c>
      <c r="O153" s="302"/>
      <c r="P153" s="302"/>
      <c r="Q153" s="302"/>
      <c r="R153" s="156"/>
      <c r="T153" s="157"/>
      <c r="U153" s="154"/>
      <c r="V153" s="154"/>
      <c r="W153" s="158">
        <f>SUM(W154:W156)</f>
        <v>0</v>
      </c>
      <c r="X153" s="154"/>
      <c r="Y153" s="158">
        <f>SUM(Y154:Y156)</f>
        <v>3.3326927999999998</v>
      </c>
      <c r="Z153" s="154"/>
      <c r="AA153" s="159">
        <f>SUM(AA154:AA156)</f>
        <v>0</v>
      </c>
      <c r="AR153" s="160" t="s">
        <v>83</v>
      </c>
      <c r="AT153" s="161" t="s">
        <v>76</v>
      </c>
      <c r="AU153" s="161" t="s">
        <v>83</v>
      </c>
      <c r="AY153" s="160" t="s">
        <v>154</v>
      </c>
      <c r="BK153" s="162">
        <f>SUM(BK154:BK156)</f>
        <v>0</v>
      </c>
    </row>
    <row r="154" spans="2:65" s="1" customFormat="1" ht="25.5" customHeight="1" x14ac:dyDescent="0.3">
      <c r="B154" s="135"/>
      <c r="C154" s="164" t="s">
        <v>189</v>
      </c>
      <c r="D154" s="164" t="s">
        <v>155</v>
      </c>
      <c r="E154" s="165" t="s">
        <v>367</v>
      </c>
      <c r="F154" s="281" t="s">
        <v>368</v>
      </c>
      <c r="G154" s="281"/>
      <c r="H154" s="281"/>
      <c r="I154" s="281"/>
      <c r="J154" s="166" t="s">
        <v>172</v>
      </c>
      <c r="K154" s="167">
        <v>1.44</v>
      </c>
      <c r="L154" s="282">
        <v>0</v>
      </c>
      <c r="M154" s="282"/>
      <c r="N154" s="283">
        <f>ROUND(L154*K154,3)</f>
        <v>0</v>
      </c>
      <c r="O154" s="283"/>
      <c r="P154" s="283"/>
      <c r="Q154" s="283"/>
      <c r="R154" s="138"/>
      <c r="T154" s="169" t="s">
        <v>5</v>
      </c>
      <c r="U154" s="47" t="s">
        <v>44</v>
      </c>
      <c r="V154" s="39"/>
      <c r="W154" s="170">
        <f>V154*K154</f>
        <v>0</v>
      </c>
      <c r="X154" s="170">
        <v>2.3143699999999998</v>
      </c>
      <c r="Y154" s="170">
        <f>X154*K154</f>
        <v>3.3326927999999998</v>
      </c>
      <c r="Z154" s="170">
        <v>0</v>
      </c>
      <c r="AA154" s="171">
        <f>Z154*K154</f>
        <v>0</v>
      </c>
      <c r="AR154" s="22" t="s">
        <v>92</v>
      </c>
      <c r="AT154" s="22" t="s">
        <v>155</v>
      </c>
      <c r="AU154" s="22" t="s">
        <v>86</v>
      </c>
      <c r="AY154" s="22" t="s">
        <v>154</v>
      </c>
      <c r="BE154" s="109">
        <f>IF(U154="základná",N154,0)</f>
        <v>0</v>
      </c>
      <c r="BF154" s="109">
        <f>IF(U154="znížená",N154,0)</f>
        <v>0</v>
      </c>
      <c r="BG154" s="109">
        <f>IF(U154="zákl. prenesená",N154,0)</f>
        <v>0</v>
      </c>
      <c r="BH154" s="109">
        <f>IF(U154="zníž. prenesená",N154,0)</f>
        <v>0</v>
      </c>
      <c r="BI154" s="109">
        <f>IF(U154="nulová",N154,0)</f>
        <v>0</v>
      </c>
      <c r="BJ154" s="22" t="s">
        <v>86</v>
      </c>
      <c r="BK154" s="172">
        <f>ROUND(L154*K154,3)</f>
        <v>0</v>
      </c>
      <c r="BL154" s="22" t="s">
        <v>92</v>
      </c>
      <c r="BM154" s="22" t="s">
        <v>369</v>
      </c>
    </row>
    <row r="155" spans="2:65" s="11" customFormat="1" ht="16.5" customHeight="1" x14ac:dyDescent="0.3">
      <c r="B155" s="181"/>
      <c r="C155" s="182"/>
      <c r="D155" s="182"/>
      <c r="E155" s="183" t="s">
        <v>5</v>
      </c>
      <c r="F155" s="286" t="s">
        <v>370</v>
      </c>
      <c r="G155" s="287"/>
      <c r="H155" s="287"/>
      <c r="I155" s="287"/>
      <c r="J155" s="182"/>
      <c r="K155" s="183" t="s">
        <v>5</v>
      </c>
      <c r="L155" s="182"/>
      <c r="M155" s="182"/>
      <c r="N155" s="182"/>
      <c r="O155" s="182"/>
      <c r="P155" s="182"/>
      <c r="Q155" s="182"/>
      <c r="R155" s="184"/>
      <c r="T155" s="185"/>
      <c r="U155" s="182"/>
      <c r="V155" s="182"/>
      <c r="W155" s="182"/>
      <c r="X155" s="182"/>
      <c r="Y155" s="182"/>
      <c r="Z155" s="182"/>
      <c r="AA155" s="186"/>
      <c r="AT155" s="187" t="s">
        <v>161</v>
      </c>
      <c r="AU155" s="187" t="s">
        <v>86</v>
      </c>
      <c r="AV155" s="11" t="s">
        <v>83</v>
      </c>
      <c r="AW155" s="11" t="s">
        <v>33</v>
      </c>
      <c r="AX155" s="11" t="s">
        <v>77</v>
      </c>
      <c r="AY155" s="187" t="s">
        <v>154</v>
      </c>
    </row>
    <row r="156" spans="2:65" s="10" customFormat="1" ht="16.5" customHeight="1" x14ac:dyDescent="0.3">
      <c r="B156" s="173"/>
      <c r="C156" s="174"/>
      <c r="D156" s="174"/>
      <c r="E156" s="175" t="s">
        <v>5</v>
      </c>
      <c r="F156" s="288" t="s">
        <v>348</v>
      </c>
      <c r="G156" s="289"/>
      <c r="H156" s="289"/>
      <c r="I156" s="289"/>
      <c r="J156" s="174"/>
      <c r="K156" s="176">
        <v>1.44</v>
      </c>
      <c r="L156" s="174"/>
      <c r="M156" s="174"/>
      <c r="N156" s="174"/>
      <c r="O156" s="174"/>
      <c r="P156" s="174"/>
      <c r="Q156" s="174"/>
      <c r="R156" s="177"/>
      <c r="T156" s="178"/>
      <c r="U156" s="174"/>
      <c r="V156" s="174"/>
      <c r="W156" s="174"/>
      <c r="X156" s="174"/>
      <c r="Y156" s="174"/>
      <c r="Z156" s="174"/>
      <c r="AA156" s="179"/>
      <c r="AT156" s="180" t="s">
        <v>161</v>
      </c>
      <c r="AU156" s="180" t="s">
        <v>86</v>
      </c>
      <c r="AV156" s="10" t="s">
        <v>86</v>
      </c>
      <c r="AW156" s="10" t="s">
        <v>33</v>
      </c>
      <c r="AX156" s="10" t="s">
        <v>83</v>
      </c>
      <c r="AY156" s="180" t="s">
        <v>154</v>
      </c>
    </row>
    <row r="157" spans="2:65" s="9" customFormat="1" ht="29.85" customHeight="1" x14ac:dyDescent="0.35">
      <c r="B157" s="153"/>
      <c r="C157" s="154"/>
      <c r="D157" s="163" t="s">
        <v>332</v>
      </c>
      <c r="E157" s="163"/>
      <c r="F157" s="163"/>
      <c r="G157" s="163"/>
      <c r="H157" s="163"/>
      <c r="I157" s="163"/>
      <c r="J157" s="163"/>
      <c r="K157" s="163"/>
      <c r="L157" s="163"/>
      <c r="M157" s="163"/>
      <c r="N157" s="299">
        <f>BK157</f>
        <v>0</v>
      </c>
      <c r="O157" s="300"/>
      <c r="P157" s="300"/>
      <c r="Q157" s="300"/>
      <c r="R157" s="156"/>
      <c r="T157" s="157"/>
      <c r="U157" s="154"/>
      <c r="V157" s="154"/>
      <c r="W157" s="158">
        <f>SUM(W158:W164)</f>
        <v>0</v>
      </c>
      <c r="X157" s="154"/>
      <c r="Y157" s="158">
        <f>SUM(Y158:Y164)</f>
        <v>0.56963160000000002</v>
      </c>
      <c r="Z157" s="154"/>
      <c r="AA157" s="159">
        <f>SUM(AA158:AA164)</f>
        <v>0</v>
      </c>
      <c r="AR157" s="160" t="s">
        <v>83</v>
      </c>
      <c r="AT157" s="161" t="s">
        <v>76</v>
      </c>
      <c r="AU157" s="161" t="s">
        <v>83</v>
      </c>
      <c r="AY157" s="160" t="s">
        <v>154</v>
      </c>
      <c r="BK157" s="162">
        <f>SUM(BK158:BK164)</f>
        <v>0</v>
      </c>
    </row>
    <row r="158" spans="2:65" s="1" customFormat="1" ht="25.5" customHeight="1" x14ac:dyDescent="0.3">
      <c r="B158" s="135"/>
      <c r="C158" s="164" t="s">
        <v>194</v>
      </c>
      <c r="D158" s="164" t="s">
        <v>155</v>
      </c>
      <c r="E158" s="165" t="s">
        <v>371</v>
      </c>
      <c r="F158" s="281" t="s">
        <v>372</v>
      </c>
      <c r="G158" s="281"/>
      <c r="H158" s="281"/>
      <c r="I158" s="281"/>
      <c r="J158" s="166" t="s">
        <v>186</v>
      </c>
      <c r="K158" s="167">
        <v>1</v>
      </c>
      <c r="L158" s="282">
        <v>0</v>
      </c>
      <c r="M158" s="282"/>
      <c r="N158" s="283">
        <f>ROUND(L158*K158,3)</f>
        <v>0</v>
      </c>
      <c r="O158" s="283"/>
      <c r="P158" s="283"/>
      <c r="Q158" s="283"/>
      <c r="R158" s="138"/>
      <c r="T158" s="169" t="s">
        <v>5</v>
      </c>
      <c r="U158" s="47" t="s">
        <v>44</v>
      </c>
      <c r="V158" s="39"/>
      <c r="W158" s="170">
        <f>V158*K158</f>
        <v>0</v>
      </c>
      <c r="X158" s="170">
        <v>2.4629999999999999E-2</v>
      </c>
      <c r="Y158" s="170">
        <f>X158*K158</f>
        <v>2.4629999999999999E-2</v>
      </c>
      <c r="Z158" s="170">
        <v>0</v>
      </c>
      <c r="AA158" s="171">
        <f>Z158*K158</f>
        <v>0</v>
      </c>
      <c r="AR158" s="22" t="s">
        <v>92</v>
      </c>
      <c r="AT158" s="22" t="s">
        <v>155</v>
      </c>
      <c r="AU158" s="22" t="s">
        <v>86</v>
      </c>
      <c r="AY158" s="22" t="s">
        <v>154</v>
      </c>
      <c r="BE158" s="109">
        <f>IF(U158="základná",N158,0)</f>
        <v>0</v>
      </c>
      <c r="BF158" s="109">
        <f>IF(U158="znížená",N158,0)</f>
        <v>0</v>
      </c>
      <c r="BG158" s="109">
        <f>IF(U158="zákl. prenesená",N158,0)</f>
        <v>0</v>
      </c>
      <c r="BH158" s="109">
        <f>IF(U158="zníž. prenesená",N158,0)</f>
        <v>0</v>
      </c>
      <c r="BI158" s="109">
        <f>IF(U158="nulová",N158,0)</f>
        <v>0</v>
      </c>
      <c r="BJ158" s="22" t="s">
        <v>86</v>
      </c>
      <c r="BK158" s="172">
        <f>ROUND(L158*K158,3)</f>
        <v>0</v>
      </c>
      <c r="BL158" s="22" t="s">
        <v>92</v>
      </c>
      <c r="BM158" s="22" t="s">
        <v>373</v>
      </c>
    </row>
    <row r="159" spans="2:65" s="1" customFormat="1" ht="25.5" customHeight="1" x14ac:dyDescent="0.3">
      <c r="B159" s="135"/>
      <c r="C159" s="164" t="s">
        <v>201</v>
      </c>
      <c r="D159" s="164" t="s">
        <v>155</v>
      </c>
      <c r="E159" s="165" t="s">
        <v>374</v>
      </c>
      <c r="F159" s="281" t="s">
        <v>375</v>
      </c>
      <c r="G159" s="281"/>
      <c r="H159" s="281"/>
      <c r="I159" s="281"/>
      <c r="J159" s="166" t="s">
        <v>172</v>
      </c>
      <c r="K159" s="167">
        <v>6.5000000000000002E-2</v>
      </c>
      <c r="L159" s="282">
        <v>0</v>
      </c>
      <c r="M159" s="282"/>
      <c r="N159" s="283">
        <f>ROUND(L159*K159,3)</f>
        <v>0</v>
      </c>
      <c r="O159" s="283"/>
      <c r="P159" s="283"/>
      <c r="Q159" s="283"/>
      <c r="R159" s="138"/>
      <c r="T159" s="169" t="s">
        <v>5</v>
      </c>
      <c r="U159" s="47" t="s">
        <v>44</v>
      </c>
      <c r="V159" s="39"/>
      <c r="W159" s="170">
        <f>V159*K159</f>
        <v>0</v>
      </c>
      <c r="X159" s="170">
        <v>1.9267799999999999</v>
      </c>
      <c r="Y159" s="170">
        <f>X159*K159</f>
        <v>0.12524070000000001</v>
      </c>
      <c r="Z159" s="170">
        <v>0</v>
      </c>
      <c r="AA159" s="171">
        <f>Z159*K159</f>
        <v>0</v>
      </c>
      <c r="AR159" s="22" t="s">
        <v>92</v>
      </c>
      <c r="AT159" s="22" t="s">
        <v>155</v>
      </c>
      <c r="AU159" s="22" t="s">
        <v>86</v>
      </c>
      <c r="AY159" s="22" t="s">
        <v>154</v>
      </c>
      <c r="BE159" s="109">
        <f>IF(U159="základná",N159,0)</f>
        <v>0</v>
      </c>
      <c r="BF159" s="109">
        <f>IF(U159="znížená",N159,0)</f>
        <v>0</v>
      </c>
      <c r="BG159" s="109">
        <f>IF(U159="zákl. prenesená",N159,0)</f>
        <v>0</v>
      </c>
      <c r="BH159" s="109">
        <f>IF(U159="zníž. prenesená",N159,0)</f>
        <v>0</v>
      </c>
      <c r="BI159" s="109">
        <f>IF(U159="nulová",N159,0)</f>
        <v>0</v>
      </c>
      <c r="BJ159" s="22" t="s">
        <v>86</v>
      </c>
      <c r="BK159" s="172">
        <f>ROUND(L159*K159,3)</f>
        <v>0</v>
      </c>
      <c r="BL159" s="22" t="s">
        <v>92</v>
      </c>
      <c r="BM159" s="22" t="s">
        <v>376</v>
      </c>
    </row>
    <row r="160" spans="2:65" s="10" customFormat="1" ht="16.5" customHeight="1" x14ac:dyDescent="0.3">
      <c r="B160" s="173"/>
      <c r="C160" s="174"/>
      <c r="D160" s="174"/>
      <c r="E160" s="175" t="s">
        <v>5</v>
      </c>
      <c r="F160" s="284" t="s">
        <v>377</v>
      </c>
      <c r="G160" s="285"/>
      <c r="H160" s="285"/>
      <c r="I160" s="285"/>
      <c r="J160" s="174"/>
      <c r="K160" s="176">
        <v>6.5000000000000002E-2</v>
      </c>
      <c r="L160" s="174"/>
      <c r="M160" s="174"/>
      <c r="N160" s="174"/>
      <c r="O160" s="174"/>
      <c r="P160" s="174"/>
      <c r="Q160" s="174"/>
      <c r="R160" s="177"/>
      <c r="T160" s="178"/>
      <c r="U160" s="174"/>
      <c r="V160" s="174"/>
      <c r="W160" s="174"/>
      <c r="X160" s="174"/>
      <c r="Y160" s="174"/>
      <c r="Z160" s="174"/>
      <c r="AA160" s="179"/>
      <c r="AT160" s="180" t="s">
        <v>161</v>
      </c>
      <c r="AU160" s="180" t="s">
        <v>86</v>
      </c>
      <c r="AV160" s="10" t="s">
        <v>86</v>
      </c>
      <c r="AW160" s="10" t="s">
        <v>33</v>
      </c>
      <c r="AX160" s="10" t="s">
        <v>83</v>
      </c>
      <c r="AY160" s="180" t="s">
        <v>154</v>
      </c>
    </row>
    <row r="161" spans="2:65" s="1" customFormat="1" ht="38.25" customHeight="1" x14ac:dyDescent="0.3">
      <c r="B161" s="135"/>
      <c r="C161" s="164" t="s">
        <v>206</v>
      </c>
      <c r="D161" s="164" t="s">
        <v>155</v>
      </c>
      <c r="E161" s="165" t="s">
        <v>378</v>
      </c>
      <c r="F161" s="281" t="s">
        <v>379</v>
      </c>
      <c r="G161" s="281"/>
      <c r="H161" s="281"/>
      <c r="I161" s="281"/>
      <c r="J161" s="166" t="s">
        <v>255</v>
      </c>
      <c r="K161" s="167">
        <v>5.7000000000000002E-2</v>
      </c>
      <c r="L161" s="282">
        <v>0</v>
      </c>
      <c r="M161" s="282"/>
      <c r="N161" s="283">
        <f>ROUND(L161*K161,3)</f>
        <v>0</v>
      </c>
      <c r="O161" s="283"/>
      <c r="P161" s="283"/>
      <c r="Q161" s="283"/>
      <c r="R161" s="138"/>
      <c r="T161" s="169" t="s">
        <v>5</v>
      </c>
      <c r="U161" s="47" t="s">
        <v>44</v>
      </c>
      <c r="V161" s="39"/>
      <c r="W161" s="170">
        <f>V161*K161</f>
        <v>0</v>
      </c>
      <c r="X161" s="170">
        <v>1.0900000000000001</v>
      </c>
      <c r="Y161" s="170">
        <f>X161*K161</f>
        <v>6.2130000000000005E-2</v>
      </c>
      <c r="Z161" s="170">
        <v>0</v>
      </c>
      <c r="AA161" s="171">
        <f>Z161*K161</f>
        <v>0</v>
      </c>
      <c r="AR161" s="22" t="s">
        <v>92</v>
      </c>
      <c r="AT161" s="22" t="s">
        <v>155</v>
      </c>
      <c r="AU161" s="22" t="s">
        <v>86</v>
      </c>
      <c r="AY161" s="22" t="s">
        <v>154</v>
      </c>
      <c r="BE161" s="109">
        <f>IF(U161="základná",N161,0)</f>
        <v>0</v>
      </c>
      <c r="BF161" s="109">
        <f>IF(U161="znížená",N161,0)</f>
        <v>0</v>
      </c>
      <c r="BG161" s="109">
        <f>IF(U161="zákl. prenesená",N161,0)</f>
        <v>0</v>
      </c>
      <c r="BH161" s="109">
        <f>IF(U161="zníž. prenesená",N161,0)</f>
        <v>0</v>
      </c>
      <c r="BI161" s="109">
        <f>IF(U161="nulová",N161,0)</f>
        <v>0</v>
      </c>
      <c r="BJ161" s="22" t="s">
        <v>86</v>
      </c>
      <c r="BK161" s="172">
        <f>ROUND(L161*K161,3)</f>
        <v>0</v>
      </c>
      <c r="BL161" s="22" t="s">
        <v>92</v>
      </c>
      <c r="BM161" s="22" t="s">
        <v>380</v>
      </c>
    </row>
    <row r="162" spans="2:65" s="10" customFormat="1" ht="25.5" customHeight="1" x14ac:dyDescent="0.3">
      <c r="B162" s="173"/>
      <c r="C162" s="174"/>
      <c r="D162" s="174"/>
      <c r="E162" s="175" t="s">
        <v>5</v>
      </c>
      <c r="F162" s="284" t="s">
        <v>381</v>
      </c>
      <c r="G162" s="285"/>
      <c r="H162" s="285"/>
      <c r="I162" s="285"/>
      <c r="J162" s="174"/>
      <c r="K162" s="176">
        <v>5.7000000000000002E-2</v>
      </c>
      <c r="L162" s="174"/>
      <c r="M162" s="174"/>
      <c r="N162" s="174"/>
      <c r="O162" s="174"/>
      <c r="P162" s="174"/>
      <c r="Q162" s="174"/>
      <c r="R162" s="177"/>
      <c r="T162" s="178"/>
      <c r="U162" s="174"/>
      <c r="V162" s="174"/>
      <c r="W162" s="174"/>
      <c r="X162" s="174"/>
      <c r="Y162" s="174"/>
      <c r="Z162" s="174"/>
      <c r="AA162" s="179"/>
      <c r="AT162" s="180" t="s">
        <v>161</v>
      </c>
      <c r="AU162" s="180" t="s">
        <v>86</v>
      </c>
      <c r="AV162" s="10" t="s">
        <v>86</v>
      </c>
      <c r="AW162" s="10" t="s">
        <v>33</v>
      </c>
      <c r="AX162" s="10" t="s">
        <v>83</v>
      </c>
      <c r="AY162" s="180" t="s">
        <v>154</v>
      </c>
    </row>
    <row r="163" spans="2:65" s="1" customFormat="1" ht="38.25" customHeight="1" x14ac:dyDescent="0.3">
      <c r="B163" s="135"/>
      <c r="C163" s="164" t="s">
        <v>211</v>
      </c>
      <c r="D163" s="164" t="s">
        <v>155</v>
      </c>
      <c r="E163" s="165" t="s">
        <v>382</v>
      </c>
      <c r="F163" s="281" t="s">
        <v>383</v>
      </c>
      <c r="G163" s="281"/>
      <c r="H163" s="281"/>
      <c r="I163" s="281"/>
      <c r="J163" s="166" t="s">
        <v>158</v>
      </c>
      <c r="K163" s="167">
        <v>1.595</v>
      </c>
      <c r="L163" s="282">
        <v>0</v>
      </c>
      <c r="M163" s="282"/>
      <c r="N163" s="283">
        <f>ROUND(L163*K163,3)</f>
        <v>0</v>
      </c>
      <c r="O163" s="283"/>
      <c r="P163" s="283"/>
      <c r="Q163" s="283"/>
      <c r="R163" s="138"/>
      <c r="T163" s="169" t="s">
        <v>5</v>
      </c>
      <c r="U163" s="47" t="s">
        <v>44</v>
      </c>
      <c r="V163" s="39"/>
      <c r="W163" s="170">
        <f>V163*K163</f>
        <v>0</v>
      </c>
      <c r="X163" s="170">
        <v>0.22422</v>
      </c>
      <c r="Y163" s="170">
        <f>X163*K163</f>
        <v>0.35763089999999997</v>
      </c>
      <c r="Z163" s="170">
        <v>0</v>
      </c>
      <c r="AA163" s="171">
        <f>Z163*K163</f>
        <v>0</v>
      </c>
      <c r="AR163" s="22" t="s">
        <v>92</v>
      </c>
      <c r="AT163" s="22" t="s">
        <v>155</v>
      </c>
      <c r="AU163" s="22" t="s">
        <v>86</v>
      </c>
      <c r="AY163" s="22" t="s">
        <v>154</v>
      </c>
      <c r="BE163" s="109">
        <f>IF(U163="základná",N163,0)</f>
        <v>0</v>
      </c>
      <c r="BF163" s="109">
        <f>IF(U163="znížená",N163,0)</f>
        <v>0</v>
      </c>
      <c r="BG163" s="109">
        <f>IF(U163="zákl. prenesená",N163,0)</f>
        <v>0</v>
      </c>
      <c r="BH163" s="109">
        <f>IF(U163="zníž. prenesená",N163,0)</f>
        <v>0</v>
      </c>
      <c r="BI163" s="109">
        <f>IF(U163="nulová",N163,0)</f>
        <v>0</v>
      </c>
      <c r="BJ163" s="22" t="s">
        <v>86</v>
      </c>
      <c r="BK163" s="172">
        <f>ROUND(L163*K163,3)</f>
        <v>0</v>
      </c>
      <c r="BL163" s="22" t="s">
        <v>92</v>
      </c>
      <c r="BM163" s="22" t="s">
        <v>384</v>
      </c>
    </row>
    <row r="164" spans="2:65" s="10" customFormat="1" ht="25.5" customHeight="1" x14ac:dyDescent="0.3">
      <c r="B164" s="173"/>
      <c r="C164" s="174"/>
      <c r="D164" s="174"/>
      <c r="E164" s="175" t="s">
        <v>5</v>
      </c>
      <c r="F164" s="284" t="s">
        <v>385</v>
      </c>
      <c r="G164" s="285"/>
      <c r="H164" s="285"/>
      <c r="I164" s="285"/>
      <c r="J164" s="174"/>
      <c r="K164" s="176">
        <v>1.595</v>
      </c>
      <c r="L164" s="174"/>
      <c r="M164" s="174"/>
      <c r="N164" s="174"/>
      <c r="O164" s="174"/>
      <c r="P164" s="174"/>
      <c r="Q164" s="174"/>
      <c r="R164" s="177"/>
      <c r="T164" s="178"/>
      <c r="U164" s="174"/>
      <c r="V164" s="174"/>
      <c r="W164" s="174"/>
      <c r="X164" s="174"/>
      <c r="Y164" s="174"/>
      <c r="Z164" s="174"/>
      <c r="AA164" s="179"/>
      <c r="AT164" s="180" t="s">
        <v>161</v>
      </c>
      <c r="AU164" s="180" t="s">
        <v>86</v>
      </c>
      <c r="AV164" s="10" t="s">
        <v>86</v>
      </c>
      <c r="AW164" s="10" t="s">
        <v>33</v>
      </c>
      <c r="AX164" s="10" t="s">
        <v>83</v>
      </c>
      <c r="AY164" s="180" t="s">
        <v>154</v>
      </c>
    </row>
    <row r="165" spans="2:65" s="9" customFormat="1" ht="29.85" customHeight="1" x14ac:dyDescent="0.35">
      <c r="B165" s="153"/>
      <c r="C165" s="154"/>
      <c r="D165" s="163" t="s">
        <v>333</v>
      </c>
      <c r="E165" s="163"/>
      <c r="F165" s="163"/>
      <c r="G165" s="163"/>
      <c r="H165" s="163"/>
      <c r="I165" s="163"/>
      <c r="J165" s="163"/>
      <c r="K165" s="163"/>
      <c r="L165" s="163"/>
      <c r="M165" s="163"/>
      <c r="N165" s="299">
        <f>BK165</f>
        <v>0</v>
      </c>
      <c r="O165" s="300"/>
      <c r="P165" s="300"/>
      <c r="Q165" s="300"/>
      <c r="R165" s="156"/>
      <c r="T165" s="157"/>
      <c r="U165" s="154"/>
      <c r="V165" s="154"/>
      <c r="W165" s="158">
        <f>SUM(W166:W169)</f>
        <v>0</v>
      </c>
      <c r="X165" s="154"/>
      <c r="Y165" s="158">
        <f>SUM(Y166:Y169)</f>
        <v>0.27174960000000004</v>
      </c>
      <c r="Z165" s="154"/>
      <c r="AA165" s="159">
        <f>SUM(AA166:AA169)</f>
        <v>0</v>
      </c>
      <c r="AR165" s="160" t="s">
        <v>83</v>
      </c>
      <c r="AT165" s="161" t="s">
        <v>76</v>
      </c>
      <c r="AU165" s="161" t="s">
        <v>83</v>
      </c>
      <c r="AY165" s="160" t="s">
        <v>154</v>
      </c>
      <c r="BK165" s="162">
        <f>SUM(BK166:BK169)</f>
        <v>0</v>
      </c>
    </row>
    <row r="166" spans="2:65" s="1" customFormat="1" ht="25.5" customHeight="1" x14ac:dyDescent="0.3">
      <c r="B166" s="135"/>
      <c r="C166" s="164" t="s">
        <v>217</v>
      </c>
      <c r="D166" s="164" t="s">
        <v>155</v>
      </c>
      <c r="E166" s="165" t="s">
        <v>386</v>
      </c>
      <c r="F166" s="281" t="s">
        <v>387</v>
      </c>
      <c r="G166" s="281"/>
      <c r="H166" s="281"/>
      <c r="I166" s="281"/>
      <c r="J166" s="166" t="s">
        <v>255</v>
      </c>
      <c r="K166" s="167">
        <v>0.01</v>
      </c>
      <c r="L166" s="282">
        <v>0</v>
      </c>
      <c r="M166" s="282"/>
      <c r="N166" s="283">
        <f>ROUND(L166*K166,3)</f>
        <v>0</v>
      </c>
      <c r="O166" s="283"/>
      <c r="P166" s="283"/>
      <c r="Q166" s="283"/>
      <c r="R166" s="138"/>
      <c r="T166" s="169" t="s">
        <v>5</v>
      </c>
      <c r="U166" s="47" t="s">
        <v>44</v>
      </c>
      <c r="V166" s="39"/>
      <c r="W166" s="170">
        <f>V166*K166</f>
        <v>0</v>
      </c>
      <c r="X166" s="170">
        <v>1.20296</v>
      </c>
      <c r="Y166" s="170">
        <f>X166*K166</f>
        <v>1.2029600000000001E-2</v>
      </c>
      <c r="Z166" s="170">
        <v>0</v>
      </c>
      <c r="AA166" s="171">
        <f>Z166*K166</f>
        <v>0</v>
      </c>
      <c r="AR166" s="22" t="s">
        <v>92</v>
      </c>
      <c r="AT166" s="22" t="s">
        <v>155</v>
      </c>
      <c r="AU166" s="22" t="s">
        <v>86</v>
      </c>
      <c r="AY166" s="22" t="s">
        <v>154</v>
      </c>
      <c r="BE166" s="109">
        <f>IF(U166="základná",N166,0)</f>
        <v>0</v>
      </c>
      <c r="BF166" s="109">
        <f>IF(U166="znížená",N166,0)</f>
        <v>0</v>
      </c>
      <c r="BG166" s="109">
        <f>IF(U166="zákl. prenesená",N166,0)</f>
        <v>0</v>
      </c>
      <c r="BH166" s="109">
        <f>IF(U166="zníž. prenesená",N166,0)</f>
        <v>0</v>
      </c>
      <c r="BI166" s="109">
        <f>IF(U166="nulová",N166,0)</f>
        <v>0</v>
      </c>
      <c r="BJ166" s="22" t="s">
        <v>86</v>
      </c>
      <c r="BK166" s="172">
        <f>ROUND(L166*K166,3)</f>
        <v>0</v>
      </c>
      <c r="BL166" s="22" t="s">
        <v>92</v>
      </c>
      <c r="BM166" s="22" t="s">
        <v>388</v>
      </c>
    </row>
    <row r="167" spans="2:65" s="1" customFormat="1" ht="38.25" customHeight="1" x14ac:dyDescent="0.3">
      <c r="B167" s="135"/>
      <c r="C167" s="164" t="s">
        <v>222</v>
      </c>
      <c r="D167" s="164" t="s">
        <v>155</v>
      </c>
      <c r="E167" s="165" t="s">
        <v>389</v>
      </c>
      <c r="F167" s="281" t="s">
        <v>390</v>
      </c>
      <c r="G167" s="281"/>
      <c r="H167" s="281"/>
      <c r="I167" s="281"/>
      <c r="J167" s="166" t="s">
        <v>197</v>
      </c>
      <c r="K167" s="167">
        <v>2</v>
      </c>
      <c r="L167" s="282">
        <v>0</v>
      </c>
      <c r="M167" s="282"/>
      <c r="N167" s="283">
        <f>ROUND(L167*K167,3)</f>
        <v>0</v>
      </c>
      <c r="O167" s="283"/>
      <c r="P167" s="283"/>
      <c r="Q167" s="283"/>
      <c r="R167" s="138"/>
      <c r="T167" s="169" t="s">
        <v>5</v>
      </c>
      <c r="U167" s="47" t="s">
        <v>44</v>
      </c>
      <c r="V167" s="39"/>
      <c r="W167" s="170">
        <f>V167*K167</f>
        <v>0</v>
      </c>
      <c r="X167" s="170">
        <v>0.10630000000000001</v>
      </c>
      <c r="Y167" s="170">
        <f>X167*K167</f>
        <v>0.21260000000000001</v>
      </c>
      <c r="Z167" s="170">
        <v>0</v>
      </c>
      <c r="AA167" s="171">
        <f>Z167*K167</f>
        <v>0</v>
      </c>
      <c r="AR167" s="22" t="s">
        <v>92</v>
      </c>
      <c r="AT167" s="22" t="s">
        <v>155</v>
      </c>
      <c r="AU167" s="22" t="s">
        <v>86</v>
      </c>
      <c r="AY167" s="22" t="s">
        <v>154</v>
      </c>
      <c r="BE167" s="109">
        <f>IF(U167="základná",N167,0)</f>
        <v>0</v>
      </c>
      <c r="BF167" s="109">
        <f>IF(U167="znížená",N167,0)</f>
        <v>0</v>
      </c>
      <c r="BG167" s="109">
        <f>IF(U167="zákl. prenesená",N167,0)</f>
        <v>0</v>
      </c>
      <c r="BH167" s="109">
        <f>IF(U167="zníž. prenesená",N167,0)</f>
        <v>0</v>
      </c>
      <c r="BI167" s="109">
        <f>IF(U167="nulová",N167,0)</f>
        <v>0</v>
      </c>
      <c r="BJ167" s="22" t="s">
        <v>86</v>
      </c>
      <c r="BK167" s="172">
        <f>ROUND(L167*K167,3)</f>
        <v>0</v>
      </c>
      <c r="BL167" s="22" t="s">
        <v>92</v>
      </c>
      <c r="BM167" s="22" t="s">
        <v>391</v>
      </c>
    </row>
    <row r="168" spans="2:65" s="1" customFormat="1" ht="38.25" customHeight="1" x14ac:dyDescent="0.3">
      <c r="B168" s="135"/>
      <c r="C168" s="164" t="s">
        <v>227</v>
      </c>
      <c r="D168" s="164" t="s">
        <v>155</v>
      </c>
      <c r="E168" s="165" t="s">
        <v>392</v>
      </c>
      <c r="F168" s="281" t="s">
        <v>393</v>
      </c>
      <c r="G168" s="281"/>
      <c r="H168" s="281"/>
      <c r="I168" s="281"/>
      <c r="J168" s="166" t="s">
        <v>158</v>
      </c>
      <c r="K168" s="167">
        <v>2</v>
      </c>
      <c r="L168" s="282">
        <v>0</v>
      </c>
      <c r="M168" s="282"/>
      <c r="N168" s="283">
        <f>ROUND(L168*K168,3)</f>
        <v>0</v>
      </c>
      <c r="O168" s="283"/>
      <c r="P168" s="283"/>
      <c r="Q168" s="283"/>
      <c r="R168" s="138"/>
      <c r="T168" s="169" t="s">
        <v>5</v>
      </c>
      <c r="U168" s="47" t="s">
        <v>44</v>
      </c>
      <c r="V168" s="39"/>
      <c r="W168" s="170">
        <f>V168*K168</f>
        <v>0</v>
      </c>
      <c r="X168" s="170">
        <v>2.3560000000000001E-2</v>
      </c>
      <c r="Y168" s="170">
        <f>X168*K168</f>
        <v>4.7120000000000002E-2</v>
      </c>
      <c r="Z168" s="170">
        <v>0</v>
      </c>
      <c r="AA168" s="171">
        <f>Z168*K168</f>
        <v>0</v>
      </c>
      <c r="AR168" s="22" t="s">
        <v>92</v>
      </c>
      <c r="AT168" s="22" t="s">
        <v>155</v>
      </c>
      <c r="AU168" s="22" t="s">
        <v>86</v>
      </c>
      <c r="AY168" s="22" t="s">
        <v>154</v>
      </c>
      <c r="BE168" s="109">
        <f>IF(U168="základná",N168,0)</f>
        <v>0</v>
      </c>
      <c r="BF168" s="109">
        <f>IF(U168="znížená",N168,0)</f>
        <v>0</v>
      </c>
      <c r="BG168" s="109">
        <f>IF(U168="zákl. prenesená",N168,0)</f>
        <v>0</v>
      </c>
      <c r="BH168" s="109">
        <f>IF(U168="zníž. prenesená",N168,0)</f>
        <v>0</v>
      </c>
      <c r="BI168" s="109">
        <f>IF(U168="nulová",N168,0)</f>
        <v>0</v>
      </c>
      <c r="BJ168" s="22" t="s">
        <v>86</v>
      </c>
      <c r="BK168" s="172">
        <f>ROUND(L168*K168,3)</f>
        <v>0</v>
      </c>
      <c r="BL168" s="22" t="s">
        <v>92</v>
      </c>
      <c r="BM168" s="22" t="s">
        <v>394</v>
      </c>
    </row>
    <row r="169" spans="2:65" s="1" customFormat="1" ht="38.25" customHeight="1" x14ac:dyDescent="0.3">
      <c r="B169" s="135"/>
      <c r="C169" s="164" t="s">
        <v>234</v>
      </c>
      <c r="D169" s="164" t="s">
        <v>155</v>
      </c>
      <c r="E169" s="165" t="s">
        <v>395</v>
      </c>
      <c r="F169" s="281" t="s">
        <v>396</v>
      </c>
      <c r="G169" s="281"/>
      <c r="H169" s="281"/>
      <c r="I169" s="281"/>
      <c r="J169" s="166" t="s">
        <v>158</v>
      </c>
      <c r="K169" s="167">
        <v>2</v>
      </c>
      <c r="L169" s="282">
        <v>0</v>
      </c>
      <c r="M169" s="282"/>
      <c r="N169" s="283">
        <f>ROUND(L169*K169,3)</f>
        <v>0</v>
      </c>
      <c r="O169" s="283"/>
      <c r="P169" s="283"/>
      <c r="Q169" s="283"/>
      <c r="R169" s="138"/>
      <c r="T169" s="169" t="s">
        <v>5</v>
      </c>
      <c r="U169" s="47" t="s">
        <v>44</v>
      </c>
      <c r="V169" s="39"/>
      <c r="W169" s="170">
        <f>V169*K169</f>
        <v>0</v>
      </c>
      <c r="X169" s="170">
        <v>0</v>
      </c>
      <c r="Y169" s="170">
        <f>X169*K169</f>
        <v>0</v>
      </c>
      <c r="Z169" s="170">
        <v>0</v>
      </c>
      <c r="AA169" s="171">
        <f>Z169*K169</f>
        <v>0</v>
      </c>
      <c r="AR169" s="22" t="s">
        <v>92</v>
      </c>
      <c r="AT169" s="22" t="s">
        <v>155</v>
      </c>
      <c r="AU169" s="22" t="s">
        <v>86</v>
      </c>
      <c r="AY169" s="22" t="s">
        <v>154</v>
      </c>
      <c r="BE169" s="109">
        <f>IF(U169="základná",N169,0)</f>
        <v>0</v>
      </c>
      <c r="BF169" s="109">
        <f>IF(U169="znížená",N169,0)</f>
        <v>0</v>
      </c>
      <c r="BG169" s="109">
        <f>IF(U169="zákl. prenesená",N169,0)</f>
        <v>0</v>
      </c>
      <c r="BH169" s="109">
        <f>IF(U169="zníž. prenesená",N169,0)</f>
        <v>0</v>
      </c>
      <c r="BI169" s="109">
        <f>IF(U169="nulová",N169,0)</f>
        <v>0</v>
      </c>
      <c r="BJ169" s="22" t="s">
        <v>86</v>
      </c>
      <c r="BK169" s="172">
        <f>ROUND(L169*K169,3)</f>
        <v>0</v>
      </c>
      <c r="BL169" s="22" t="s">
        <v>92</v>
      </c>
      <c r="BM169" s="22" t="s">
        <v>397</v>
      </c>
    </row>
    <row r="170" spans="2:65" s="9" customFormat="1" ht="29.85" customHeight="1" x14ac:dyDescent="0.35">
      <c r="B170" s="153"/>
      <c r="C170" s="154"/>
      <c r="D170" s="163" t="s">
        <v>334</v>
      </c>
      <c r="E170" s="163"/>
      <c r="F170" s="163"/>
      <c r="G170" s="163"/>
      <c r="H170" s="163"/>
      <c r="I170" s="163"/>
      <c r="J170" s="163"/>
      <c r="K170" s="163"/>
      <c r="L170" s="163"/>
      <c r="M170" s="163"/>
      <c r="N170" s="301">
        <f>BK170</f>
        <v>0</v>
      </c>
      <c r="O170" s="302"/>
      <c r="P170" s="302"/>
      <c r="Q170" s="302"/>
      <c r="R170" s="156"/>
      <c r="T170" s="157"/>
      <c r="U170" s="154"/>
      <c r="V170" s="154"/>
      <c r="W170" s="158">
        <f>SUM(W171:W179)</f>
        <v>0</v>
      </c>
      <c r="X170" s="154"/>
      <c r="Y170" s="158">
        <f>SUM(Y171:Y179)</f>
        <v>3.9260049600000002</v>
      </c>
      <c r="Z170" s="154"/>
      <c r="AA170" s="159">
        <f>SUM(AA171:AA179)</f>
        <v>0</v>
      </c>
      <c r="AR170" s="160" t="s">
        <v>83</v>
      </c>
      <c r="AT170" s="161" t="s">
        <v>76</v>
      </c>
      <c r="AU170" s="161" t="s">
        <v>83</v>
      </c>
      <c r="AY170" s="160" t="s">
        <v>154</v>
      </c>
      <c r="BK170" s="162">
        <f>SUM(BK171:BK179)</f>
        <v>0</v>
      </c>
    </row>
    <row r="171" spans="2:65" s="1" customFormat="1" ht="38.25" customHeight="1" x14ac:dyDescent="0.3">
      <c r="B171" s="135"/>
      <c r="C171" s="164" t="s">
        <v>239</v>
      </c>
      <c r="D171" s="164" t="s">
        <v>155</v>
      </c>
      <c r="E171" s="165" t="s">
        <v>398</v>
      </c>
      <c r="F171" s="281" t="s">
        <v>399</v>
      </c>
      <c r="G171" s="281"/>
      <c r="H171" s="281"/>
      <c r="I171" s="281"/>
      <c r="J171" s="166" t="s">
        <v>158</v>
      </c>
      <c r="K171" s="167">
        <v>5.984</v>
      </c>
      <c r="L171" s="282">
        <v>0</v>
      </c>
      <c r="M171" s="282"/>
      <c r="N171" s="283">
        <f>ROUND(L171*K171,3)</f>
        <v>0</v>
      </c>
      <c r="O171" s="283"/>
      <c r="P171" s="283"/>
      <c r="Q171" s="283"/>
      <c r="R171" s="138"/>
      <c r="T171" s="169" t="s">
        <v>5</v>
      </c>
      <c r="U171" s="47" t="s">
        <v>44</v>
      </c>
      <c r="V171" s="39"/>
      <c r="W171" s="170">
        <f>V171*K171</f>
        <v>0</v>
      </c>
      <c r="X171" s="170">
        <v>0.25094</v>
      </c>
      <c r="Y171" s="170">
        <f>X171*K171</f>
        <v>1.50162496</v>
      </c>
      <c r="Z171" s="170">
        <v>0</v>
      </c>
      <c r="AA171" s="171">
        <f>Z171*K171</f>
        <v>0</v>
      </c>
      <c r="AR171" s="22" t="s">
        <v>92</v>
      </c>
      <c r="AT171" s="22" t="s">
        <v>155</v>
      </c>
      <c r="AU171" s="22" t="s">
        <v>86</v>
      </c>
      <c r="AY171" s="22" t="s">
        <v>154</v>
      </c>
      <c r="BE171" s="109">
        <f>IF(U171="základná",N171,0)</f>
        <v>0</v>
      </c>
      <c r="BF171" s="109">
        <f>IF(U171="znížená",N171,0)</f>
        <v>0</v>
      </c>
      <c r="BG171" s="109">
        <f>IF(U171="zákl. prenesená",N171,0)</f>
        <v>0</v>
      </c>
      <c r="BH171" s="109">
        <f>IF(U171="zníž. prenesená",N171,0)</f>
        <v>0</v>
      </c>
      <c r="BI171" s="109">
        <f>IF(U171="nulová",N171,0)</f>
        <v>0</v>
      </c>
      <c r="BJ171" s="22" t="s">
        <v>86</v>
      </c>
      <c r="BK171" s="172">
        <f>ROUND(L171*K171,3)</f>
        <v>0</v>
      </c>
      <c r="BL171" s="22" t="s">
        <v>92</v>
      </c>
      <c r="BM171" s="22" t="s">
        <v>400</v>
      </c>
    </row>
    <row r="172" spans="2:65" s="11" customFormat="1" ht="16.5" customHeight="1" x14ac:dyDescent="0.3">
      <c r="B172" s="181"/>
      <c r="C172" s="182"/>
      <c r="D172" s="182"/>
      <c r="E172" s="183" t="s">
        <v>5</v>
      </c>
      <c r="F172" s="286" t="s">
        <v>401</v>
      </c>
      <c r="G172" s="287"/>
      <c r="H172" s="287"/>
      <c r="I172" s="287"/>
      <c r="J172" s="182"/>
      <c r="K172" s="183" t="s">
        <v>5</v>
      </c>
      <c r="L172" s="182"/>
      <c r="M172" s="182"/>
      <c r="N172" s="182"/>
      <c r="O172" s="182"/>
      <c r="P172" s="182"/>
      <c r="Q172" s="182"/>
      <c r="R172" s="184"/>
      <c r="T172" s="185"/>
      <c r="U172" s="182"/>
      <c r="V172" s="182"/>
      <c r="W172" s="182"/>
      <c r="X172" s="182"/>
      <c r="Y172" s="182"/>
      <c r="Z172" s="182"/>
      <c r="AA172" s="186"/>
      <c r="AT172" s="187" t="s">
        <v>161</v>
      </c>
      <c r="AU172" s="187" t="s">
        <v>86</v>
      </c>
      <c r="AV172" s="11" t="s">
        <v>83</v>
      </c>
      <c r="AW172" s="11" t="s">
        <v>33</v>
      </c>
      <c r="AX172" s="11" t="s">
        <v>77</v>
      </c>
      <c r="AY172" s="187" t="s">
        <v>154</v>
      </c>
    </row>
    <row r="173" spans="2:65" s="10" customFormat="1" ht="16.5" customHeight="1" x14ac:dyDescent="0.3">
      <c r="B173" s="173"/>
      <c r="C173" s="174"/>
      <c r="D173" s="174"/>
      <c r="E173" s="175" t="s">
        <v>5</v>
      </c>
      <c r="F173" s="288" t="s">
        <v>402</v>
      </c>
      <c r="G173" s="289"/>
      <c r="H173" s="289"/>
      <c r="I173" s="289"/>
      <c r="J173" s="174"/>
      <c r="K173" s="176">
        <v>5.984</v>
      </c>
      <c r="L173" s="174"/>
      <c r="M173" s="174"/>
      <c r="N173" s="174"/>
      <c r="O173" s="174"/>
      <c r="P173" s="174"/>
      <c r="Q173" s="174"/>
      <c r="R173" s="177"/>
      <c r="T173" s="178"/>
      <c r="U173" s="174"/>
      <c r="V173" s="174"/>
      <c r="W173" s="174"/>
      <c r="X173" s="174"/>
      <c r="Y173" s="174"/>
      <c r="Z173" s="174"/>
      <c r="AA173" s="179"/>
      <c r="AT173" s="180" t="s">
        <v>161</v>
      </c>
      <c r="AU173" s="180" t="s">
        <v>86</v>
      </c>
      <c r="AV173" s="10" t="s">
        <v>86</v>
      </c>
      <c r="AW173" s="10" t="s">
        <v>33</v>
      </c>
      <c r="AX173" s="10" t="s">
        <v>83</v>
      </c>
      <c r="AY173" s="180" t="s">
        <v>154</v>
      </c>
    </row>
    <row r="174" spans="2:65" s="1" customFormat="1" ht="38.25" customHeight="1" x14ac:dyDescent="0.3">
      <c r="B174" s="135"/>
      <c r="C174" s="164" t="s">
        <v>243</v>
      </c>
      <c r="D174" s="164" t="s">
        <v>155</v>
      </c>
      <c r="E174" s="165" t="s">
        <v>403</v>
      </c>
      <c r="F174" s="281" t="s">
        <v>404</v>
      </c>
      <c r="G174" s="281"/>
      <c r="H174" s="281"/>
      <c r="I174" s="281"/>
      <c r="J174" s="166" t="s">
        <v>158</v>
      </c>
      <c r="K174" s="167">
        <v>4.5</v>
      </c>
      <c r="L174" s="282">
        <v>0</v>
      </c>
      <c r="M174" s="282"/>
      <c r="N174" s="283">
        <f>ROUND(L174*K174,3)</f>
        <v>0</v>
      </c>
      <c r="O174" s="283"/>
      <c r="P174" s="283"/>
      <c r="Q174" s="283"/>
      <c r="R174" s="138"/>
      <c r="T174" s="169" t="s">
        <v>5</v>
      </c>
      <c r="U174" s="47" t="s">
        <v>44</v>
      </c>
      <c r="V174" s="39"/>
      <c r="W174" s="170">
        <f>V174*K174</f>
        <v>0</v>
      </c>
      <c r="X174" s="170">
        <v>0.27994000000000002</v>
      </c>
      <c r="Y174" s="170">
        <f>X174*K174</f>
        <v>1.25973</v>
      </c>
      <c r="Z174" s="170">
        <v>0</v>
      </c>
      <c r="AA174" s="171">
        <f>Z174*K174</f>
        <v>0</v>
      </c>
      <c r="AR174" s="22" t="s">
        <v>92</v>
      </c>
      <c r="AT174" s="22" t="s">
        <v>155</v>
      </c>
      <c r="AU174" s="22" t="s">
        <v>86</v>
      </c>
      <c r="AY174" s="22" t="s">
        <v>154</v>
      </c>
      <c r="BE174" s="109">
        <f>IF(U174="základná",N174,0)</f>
        <v>0</v>
      </c>
      <c r="BF174" s="109">
        <f>IF(U174="znížená",N174,0)</f>
        <v>0</v>
      </c>
      <c r="BG174" s="109">
        <f>IF(U174="zákl. prenesená",N174,0)</f>
        <v>0</v>
      </c>
      <c r="BH174" s="109">
        <f>IF(U174="zníž. prenesená",N174,0)</f>
        <v>0</v>
      </c>
      <c r="BI174" s="109">
        <f>IF(U174="nulová",N174,0)</f>
        <v>0</v>
      </c>
      <c r="BJ174" s="22" t="s">
        <v>86</v>
      </c>
      <c r="BK174" s="172">
        <f>ROUND(L174*K174,3)</f>
        <v>0</v>
      </c>
      <c r="BL174" s="22" t="s">
        <v>92</v>
      </c>
      <c r="BM174" s="22" t="s">
        <v>405</v>
      </c>
    </row>
    <row r="175" spans="2:65" s="10" customFormat="1" ht="16.5" customHeight="1" x14ac:dyDescent="0.3">
      <c r="B175" s="173"/>
      <c r="C175" s="174"/>
      <c r="D175" s="174"/>
      <c r="E175" s="175" t="s">
        <v>5</v>
      </c>
      <c r="F175" s="284" t="s">
        <v>406</v>
      </c>
      <c r="G175" s="285"/>
      <c r="H175" s="285"/>
      <c r="I175" s="285"/>
      <c r="J175" s="174"/>
      <c r="K175" s="176">
        <v>4.5</v>
      </c>
      <c r="L175" s="174"/>
      <c r="M175" s="174"/>
      <c r="N175" s="174"/>
      <c r="O175" s="174"/>
      <c r="P175" s="174"/>
      <c r="Q175" s="174"/>
      <c r="R175" s="177"/>
      <c r="T175" s="178"/>
      <c r="U175" s="174"/>
      <c r="V175" s="174"/>
      <c r="W175" s="174"/>
      <c r="X175" s="174"/>
      <c r="Y175" s="174"/>
      <c r="Z175" s="174"/>
      <c r="AA175" s="179"/>
      <c r="AT175" s="180" t="s">
        <v>161</v>
      </c>
      <c r="AU175" s="180" t="s">
        <v>86</v>
      </c>
      <c r="AV175" s="10" t="s">
        <v>86</v>
      </c>
      <c r="AW175" s="10" t="s">
        <v>33</v>
      </c>
      <c r="AX175" s="10" t="s">
        <v>83</v>
      </c>
      <c r="AY175" s="180" t="s">
        <v>154</v>
      </c>
    </row>
    <row r="176" spans="2:65" s="1" customFormat="1" ht="38.25" customHeight="1" x14ac:dyDescent="0.3">
      <c r="B176" s="135"/>
      <c r="C176" s="164" t="s">
        <v>252</v>
      </c>
      <c r="D176" s="164" t="s">
        <v>155</v>
      </c>
      <c r="E176" s="165" t="s">
        <v>407</v>
      </c>
      <c r="F176" s="281" t="s">
        <v>408</v>
      </c>
      <c r="G176" s="281"/>
      <c r="H176" s="281"/>
      <c r="I176" s="281"/>
      <c r="J176" s="166" t="s">
        <v>158</v>
      </c>
      <c r="K176" s="167">
        <v>4.5</v>
      </c>
      <c r="L176" s="282">
        <v>0</v>
      </c>
      <c r="M176" s="282"/>
      <c r="N176" s="283">
        <f>ROUND(L176*K176,3)</f>
        <v>0</v>
      </c>
      <c r="O176" s="283"/>
      <c r="P176" s="283"/>
      <c r="Q176" s="283"/>
      <c r="R176" s="138"/>
      <c r="T176" s="169" t="s">
        <v>5</v>
      </c>
      <c r="U176" s="47" t="s">
        <v>44</v>
      </c>
      <c r="V176" s="39"/>
      <c r="W176" s="170">
        <f>V176*K176</f>
        <v>0</v>
      </c>
      <c r="X176" s="170">
        <v>0.112</v>
      </c>
      <c r="Y176" s="170">
        <f>X176*K176</f>
        <v>0.504</v>
      </c>
      <c r="Z176" s="170">
        <v>0</v>
      </c>
      <c r="AA176" s="171">
        <f>Z176*K176</f>
        <v>0</v>
      </c>
      <c r="AR176" s="22" t="s">
        <v>92</v>
      </c>
      <c r="AT176" s="22" t="s">
        <v>155</v>
      </c>
      <c r="AU176" s="22" t="s">
        <v>86</v>
      </c>
      <c r="AY176" s="22" t="s">
        <v>154</v>
      </c>
      <c r="BE176" s="109">
        <f>IF(U176="základná",N176,0)</f>
        <v>0</v>
      </c>
      <c r="BF176" s="109">
        <f>IF(U176="znížená",N176,0)</f>
        <v>0</v>
      </c>
      <c r="BG176" s="109">
        <f>IF(U176="zákl. prenesená",N176,0)</f>
        <v>0</v>
      </c>
      <c r="BH176" s="109">
        <f>IF(U176="zníž. prenesená",N176,0)</f>
        <v>0</v>
      </c>
      <c r="BI176" s="109">
        <f>IF(U176="nulová",N176,0)</f>
        <v>0</v>
      </c>
      <c r="BJ176" s="22" t="s">
        <v>86</v>
      </c>
      <c r="BK176" s="172">
        <f>ROUND(L176*K176,3)</f>
        <v>0</v>
      </c>
      <c r="BL176" s="22" t="s">
        <v>92</v>
      </c>
      <c r="BM176" s="22" t="s">
        <v>409</v>
      </c>
    </row>
    <row r="177" spans="2:65" s="1" customFormat="1" ht="16.5" customHeight="1" x14ac:dyDescent="0.3">
      <c r="B177" s="135"/>
      <c r="C177" s="201" t="s">
        <v>257</v>
      </c>
      <c r="D177" s="201" t="s">
        <v>362</v>
      </c>
      <c r="E177" s="202" t="s">
        <v>410</v>
      </c>
      <c r="F177" s="308" t="s">
        <v>411</v>
      </c>
      <c r="G177" s="308"/>
      <c r="H177" s="308"/>
      <c r="I177" s="308"/>
      <c r="J177" s="203" t="s">
        <v>158</v>
      </c>
      <c r="K177" s="204">
        <v>5</v>
      </c>
      <c r="L177" s="309">
        <v>0</v>
      </c>
      <c r="M177" s="309"/>
      <c r="N177" s="310">
        <f>ROUND(L177*K177,3)</f>
        <v>0</v>
      </c>
      <c r="O177" s="283"/>
      <c r="P177" s="283"/>
      <c r="Q177" s="283"/>
      <c r="R177" s="138"/>
      <c r="T177" s="169" t="s">
        <v>5</v>
      </c>
      <c r="U177" s="47" t="s">
        <v>44</v>
      </c>
      <c r="V177" s="39"/>
      <c r="W177" s="170">
        <f>V177*K177</f>
        <v>0</v>
      </c>
      <c r="X177" s="170">
        <v>0.13213</v>
      </c>
      <c r="Y177" s="170">
        <f>X177*K177</f>
        <v>0.66064999999999996</v>
      </c>
      <c r="Z177" s="170">
        <v>0</v>
      </c>
      <c r="AA177" s="171">
        <f>Z177*K177</f>
        <v>0</v>
      </c>
      <c r="AR177" s="22" t="s">
        <v>194</v>
      </c>
      <c r="AT177" s="22" t="s">
        <v>362</v>
      </c>
      <c r="AU177" s="22" t="s">
        <v>86</v>
      </c>
      <c r="AY177" s="22" t="s">
        <v>154</v>
      </c>
      <c r="BE177" s="109">
        <f>IF(U177="základná",N177,0)</f>
        <v>0</v>
      </c>
      <c r="BF177" s="109">
        <f>IF(U177="znížená",N177,0)</f>
        <v>0</v>
      </c>
      <c r="BG177" s="109">
        <f>IF(U177="zákl. prenesená",N177,0)</f>
        <v>0</v>
      </c>
      <c r="BH177" s="109">
        <f>IF(U177="zníž. prenesená",N177,0)</f>
        <v>0</v>
      </c>
      <c r="BI177" s="109">
        <f>IF(U177="nulová",N177,0)</f>
        <v>0</v>
      </c>
      <c r="BJ177" s="22" t="s">
        <v>86</v>
      </c>
      <c r="BK177" s="172">
        <f>ROUND(L177*K177,3)</f>
        <v>0</v>
      </c>
      <c r="BL177" s="22" t="s">
        <v>92</v>
      </c>
      <c r="BM177" s="22" t="s">
        <v>412</v>
      </c>
    </row>
    <row r="178" spans="2:65" s="10" customFormat="1" ht="16.5" customHeight="1" x14ac:dyDescent="0.3">
      <c r="B178" s="173"/>
      <c r="C178" s="174"/>
      <c r="D178" s="174"/>
      <c r="E178" s="175" t="s">
        <v>5</v>
      </c>
      <c r="F178" s="284" t="s">
        <v>413</v>
      </c>
      <c r="G178" s="285"/>
      <c r="H178" s="285"/>
      <c r="I178" s="285"/>
      <c r="J178" s="174"/>
      <c r="K178" s="176">
        <v>4.6349999999999998</v>
      </c>
      <c r="L178" s="174"/>
      <c r="M178" s="174"/>
      <c r="N178" s="174"/>
      <c r="O178" s="174"/>
      <c r="P178" s="174"/>
      <c r="Q178" s="174"/>
      <c r="R178" s="177"/>
      <c r="T178" s="178"/>
      <c r="U178" s="174"/>
      <c r="V178" s="174"/>
      <c r="W178" s="174"/>
      <c r="X178" s="174"/>
      <c r="Y178" s="174"/>
      <c r="Z178" s="174"/>
      <c r="AA178" s="179"/>
      <c r="AT178" s="180" t="s">
        <v>161</v>
      </c>
      <c r="AU178" s="180" t="s">
        <v>86</v>
      </c>
      <c r="AV178" s="10" t="s">
        <v>86</v>
      </c>
      <c r="AW178" s="10" t="s">
        <v>33</v>
      </c>
      <c r="AX178" s="10" t="s">
        <v>77</v>
      </c>
      <c r="AY178" s="180" t="s">
        <v>154</v>
      </c>
    </row>
    <row r="179" spans="2:65" s="10" customFormat="1" ht="16.5" customHeight="1" x14ac:dyDescent="0.3">
      <c r="B179" s="173"/>
      <c r="C179" s="174"/>
      <c r="D179" s="174"/>
      <c r="E179" s="175" t="s">
        <v>5</v>
      </c>
      <c r="F179" s="288" t="s">
        <v>176</v>
      </c>
      <c r="G179" s="289"/>
      <c r="H179" s="289"/>
      <c r="I179" s="289"/>
      <c r="J179" s="174"/>
      <c r="K179" s="176">
        <v>5</v>
      </c>
      <c r="L179" s="174"/>
      <c r="M179" s="174"/>
      <c r="N179" s="174"/>
      <c r="O179" s="174"/>
      <c r="P179" s="174"/>
      <c r="Q179" s="174"/>
      <c r="R179" s="177"/>
      <c r="T179" s="178"/>
      <c r="U179" s="174"/>
      <c r="V179" s="174"/>
      <c r="W179" s="174"/>
      <c r="X179" s="174"/>
      <c r="Y179" s="174"/>
      <c r="Z179" s="174"/>
      <c r="AA179" s="179"/>
      <c r="AT179" s="180" t="s">
        <v>161</v>
      </c>
      <c r="AU179" s="180" t="s">
        <v>86</v>
      </c>
      <c r="AV179" s="10" t="s">
        <v>86</v>
      </c>
      <c r="AW179" s="10" t="s">
        <v>33</v>
      </c>
      <c r="AX179" s="10" t="s">
        <v>83</v>
      </c>
      <c r="AY179" s="180" t="s">
        <v>154</v>
      </c>
    </row>
    <row r="180" spans="2:65" s="9" customFormat="1" ht="29.85" customHeight="1" x14ac:dyDescent="0.35">
      <c r="B180" s="153"/>
      <c r="C180" s="154"/>
      <c r="D180" s="163" t="s">
        <v>119</v>
      </c>
      <c r="E180" s="163"/>
      <c r="F180" s="163"/>
      <c r="G180" s="163"/>
      <c r="H180" s="163"/>
      <c r="I180" s="163"/>
      <c r="J180" s="163"/>
      <c r="K180" s="163"/>
      <c r="L180" s="163"/>
      <c r="M180" s="163"/>
      <c r="N180" s="299">
        <f>BK180</f>
        <v>0</v>
      </c>
      <c r="O180" s="300"/>
      <c r="P180" s="300"/>
      <c r="Q180" s="300"/>
      <c r="R180" s="156"/>
      <c r="T180" s="157"/>
      <c r="U180" s="154"/>
      <c r="V180" s="154"/>
      <c r="W180" s="158">
        <f>SUM(W181:W197)</f>
        <v>0</v>
      </c>
      <c r="X180" s="154"/>
      <c r="Y180" s="158">
        <f>SUM(Y181:Y197)</f>
        <v>9.4356428500000007</v>
      </c>
      <c r="Z180" s="154"/>
      <c r="AA180" s="159">
        <f>SUM(AA181:AA197)</f>
        <v>0</v>
      </c>
      <c r="AR180" s="160" t="s">
        <v>83</v>
      </c>
      <c r="AT180" s="161" t="s">
        <v>76</v>
      </c>
      <c r="AU180" s="161" t="s">
        <v>83</v>
      </c>
      <c r="AY180" s="160" t="s">
        <v>154</v>
      </c>
      <c r="BK180" s="162">
        <f>SUM(BK181:BK197)</f>
        <v>0</v>
      </c>
    </row>
    <row r="181" spans="2:65" s="1" customFormat="1" ht="51" customHeight="1" x14ac:dyDescent="0.3">
      <c r="B181" s="135"/>
      <c r="C181" s="164" t="s">
        <v>10</v>
      </c>
      <c r="D181" s="164" t="s">
        <v>155</v>
      </c>
      <c r="E181" s="165" t="s">
        <v>414</v>
      </c>
      <c r="F181" s="281" t="s">
        <v>415</v>
      </c>
      <c r="G181" s="281"/>
      <c r="H181" s="281"/>
      <c r="I181" s="281"/>
      <c r="J181" s="166" t="s">
        <v>416</v>
      </c>
      <c r="K181" s="167">
        <v>69.099999999999994</v>
      </c>
      <c r="L181" s="282">
        <v>0</v>
      </c>
      <c r="M181" s="282"/>
      <c r="N181" s="283">
        <f>ROUND(L181*K181,3)</f>
        <v>0</v>
      </c>
      <c r="O181" s="283"/>
      <c r="P181" s="283"/>
      <c r="Q181" s="283"/>
      <c r="R181" s="138"/>
      <c r="T181" s="169" t="s">
        <v>5</v>
      </c>
      <c r="U181" s="47" t="s">
        <v>44</v>
      </c>
      <c r="V181" s="39"/>
      <c r="W181" s="170">
        <f>V181*K181</f>
        <v>0</v>
      </c>
      <c r="X181" s="170">
        <v>0.10108</v>
      </c>
      <c r="Y181" s="170">
        <f>X181*K181</f>
        <v>6.9846279999999998</v>
      </c>
      <c r="Z181" s="170">
        <v>0</v>
      </c>
      <c r="AA181" s="171">
        <f>Z181*K181</f>
        <v>0</v>
      </c>
      <c r="AR181" s="22" t="s">
        <v>92</v>
      </c>
      <c r="AT181" s="22" t="s">
        <v>155</v>
      </c>
      <c r="AU181" s="22" t="s">
        <v>86</v>
      </c>
      <c r="AY181" s="22" t="s">
        <v>154</v>
      </c>
      <c r="BE181" s="109">
        <f>IF(U181="základná",N181,0)</f>
        <v>0</v>
      </c>
      <c r="BF181" s="109">
        <f>IF(U181="znížená",N181,0)</f>
        <v>0</v>
      </c>
      <c r="BG181" s="109">
        <f>IF(U181="zákl. prenesená",N181,0)</f>
        <v>0</v>
      </c>
      <c r="BH181" s="109">
        <f>IF(U181="zníž. prenesená",N181,0)</f>
        <v>0</v>
      </c>
      <c r="BI181" s="109">
        <f>IF(U181="nulová",N181,0)</f>
        <v>0</v>
      </c>
      <c r="BJ181" s="22" t="s">
        <v>86</v>
      </c>
      <c r="BK181" s="172">
        <f>ROUND(L181*K181,3)</f>
        <v>0</v>
      </c>
      <c r="BL181" s="22" t="s">
        <v>92</v>
      </c>
      <c r="BM181" s="22" t="s">
        <v>417</v>
      </c>
    </row>
    <row r="182" spans="2:65" s="11" customFormat="1" ht="16.5" customHeight="1" x14ac:dyDescent="0.3">
      <c r="B182" s="181"/>
      <c r="C182" s="182"/>
      <c r="D182" s="182"/>
      <c r="E182" s="183" t="s">
        <v>5</v>
      </c>
      <c r="F182" s="286" t="s">
        <v>418</v>
      </c>
      <c r="G182" s="287"/>
      <c r="H182" s="287"/>
      <c r="I182" s="287"/>
      <c r="J182" s="182"/>
      <c r="K182" s="183" t="s">
        <v>5</v>
      </c>
      <c r="L182" s="182"/>
      <c r="M182" s="182"/>
      <c r="N182" s="182"/>
      <c r="O182" s="182"/>
      <c r="P182" s="182"/>
      <c r="Q182" s="182"/>
      <c r="R182" s="184"/>
      <c r="T182" s="185"/>
      <c r="U182" s="182"/>
      <c r="V182" s="182"/>
      <c r="W182" s="182"/>
      <c r="X182" s="182"/>
      <c r="Y182" s="182"/>
      <c r="Z182" s="182"/>
      <c r="AA182" s="186"/>
      <c r="AT182" s="187" t="s">
        <v>161</v>
      </c>
      <c r="AU182" s="187" t="s">
        <v>86</v>
      </c>
      <c r="AV182" s="11" t="s">
        <v>83</v>
      </c>
      <c r="AW182" s="11" t="s">
        <v>33</v>
      </c>
      <c r="AX182" s="11" t="s">
        <v>77</v>
      </c>
      <c r="AY182" s="187" t="s">
        <v>154</v>
      </c>
    </row>
    <row r="183" spans="2:65" s="10" customFormat="1" ht="25.5" customHeight="1" x14ac:dyDescent="0.3">
      <c r="B183" s="173"/>
      <c r="C183" s="174"/>
      <c r="D183" s="174"/>
      <c r="E183" s="175" t="s">
        <v>5</v>
      </c>
      <c r="F183" s="288" t="s">
        <v>419</v>
      </c>
      <c r="G183" s="289"/>
      <c r="H183" s="289"/>
      <c r="I183" s="289"/>
      <c r="J183" s="174"/>
      <c r="K183" s="176">
        <v>41.7</v>
      </c>
      <c r="L183" s="174"/>
      <c r="M183" s="174"/>
      <c r="N183" s="174"/>
      <c r="O183" s="174"/>
      <c r="P183" s="174"/>
      <c r="Q183" s="174"/>
      <c r="R183" s="177"/>
      <c r="T183" s="178"/>
      <c r="U183" s="174"/>
      <c r="V183" s="174"/>
      <c r="W183" s="174"/>
      <c r="X183" s="174"/>
      <c r="Y183" s="174"/>
      <c r="Z183" s="174"/>
      <c r="AA183" s="179"/>
      <c r="AT183" s="180" t="s">
        <v>161</v>
      </c>
      <c r="AU183" s="180" t="s">
        <v>86</v>
      </c>
      <c r="AV183" s="10" t="s">
        <v>86</v>
      </c>
      <c r="AW183" s="10" t="s">
        <v>33</v>
      </c>
      <c r="AX183" s="10" t="s">
        <v>77</v>
      </c>
      <c r="AY183" s="180" t="s">
        <v>154</v>
      </c>
    </row>
    <row r="184" spans="2:65" s="11" customFormat="1" ht="16.5" customHeight="1" x14ac:dyDescent="0.3">
      <c r="B184" s="181"/>
      <c r="C184" s="182"/>
      <c r="D184" s="182"/>
      <c r="E184" s="183" t="s">
        <v>5</v>
      </c>
      <c r="F184" s="290" t="s">
        <v>420</v>
      </c>
      <c r="G184" s="291"/>
      <c r="H184" s="291"/>
      <c r="I184" s="291"/>
      <c r="J184" s="182"/>
      <c r="K184" s="183" t="s">
        <v>5</v>
      </c>
      <c r="L184" s="182"/>
      <c r="M184" s="182"/>
      <c r="N184" s="182"/>
      <c r="O184" s="182"/>
      <c r="P184" s="182"/>
      <c r="Q184" s="182"/>
      <c r="R184" s="184"/>
      <c r="T184" s="185"/>
      <c r="U184" s="182"/>
      <c r="V184" s="182"/>
      <c r="W184" s="182"/>
      <c r="X184" s="182"/>
      <c r="Y184" s="182"/>
      <c r="Z184" s="182"/>
      <c r="AA184" s="186"/>
      <c r="AT184" s="187" t="s">
        <v>161</v>
      </c>
      <c r="AU184" s="187" t="s">
        <v>86</v>
      </c>
      <c r="AV184" s="11" t="s">
        <v>83</v>
      </c>
      <c r="AW184" s="11" t="s">
        <v>33</v>
      </c>
      <c r="AX184" s="11" t="s">
        <v>77</v>
      </c>
      <c r="AY184" s="187" t="s">
        <v>154</v>
      </c>
    </row>
    <row r="185" spans="2:65" s="10" customFormat="1" ht="16.5" customHeight="1" x14ac:dyDescent="0.3">
      <c r="B185" s="173"/>
      <c r="C185" s="174"/>
      <c r="D185" s="174"/>
      <c r="E185" s="175" t="s">
        <v>5</v>
      </c>
      <c r="F185" s="288" t="s">
        <v>421</v>
      </c>
      <c r="G185" s="289"/>
      <c r="H185" s="289"/>
      <c r="I185" s="289"/>
      <c r="J185" s="174"/>
      <c r="K185" s="176">
        <v>27.4</v>
      </c>
      <c r="L185" s="174"/>
      <c r="M185" s="174"/>
      <c r="N185" s="174"/>
      <c r="O185" s="174"/>
      <c r="P185" s="174"/>
      <c r="Q185" s="174"/>
      <c r="R185" s="177"/>
      <c r="T185" s="178"/>
      <c r="U185" s="174"/>
      <c r="V185" s="174"/>
      <c r="W185" s="174"/>
      <c r="X185" s="174"/>
      <c r="Y185" s="174"/>
      <c r="Z185" s="174"/>
      <c r="AA185" s="179"/>
      <c r="AT185" s="180" t="s">
        <v>161</v>
      </c>
      <c r="AU185" s="180" t="s">
        <v>86</v>
      </c>
      <c r="AV185" s="10" t="s">
        <v>86</v>
      </c>
      <c r="AW185" s="10" t="s">
        <v>33</v>
      </c>
      <c r="AX185" s="10" t="s">
        <v>77</v>
      </c>
      <c r="AY185" s="180" t="s">
        <v>154</v>
      </c>
    </row>
    <row r="186" spans="2:65" s="12" customFormat="1" ht="16.5" customHeight="1" x14ac:dyDescent="0.3">
      <c r="B186" s="188"/>
      <c r="C186" s="189"/>
      <c r="D186" s="189"/>
      <c r="E186" s="190" t="s">
        <v>5</v>
      </c>
      <c r="F186" s="292" t="s">
        <v>233</v>
      </c>
      <c r="G186" s="293"/>
      <c r="H186" s="293"/>
      <c r="I186" s="293"/>
      <c r="J186" s="189"/>
      <c r="K186" s="191">
        <v>69.099999999999994</v>
      </c>
      <c r="L186" s="189"/>
      <c r="M186" s="189"/>
      <c r="N186" s="189"/>
      <c r="O186" s="189"/>
      <c r="P186" s="189"/>
      <c r="Q186" s="189"/>
      <c r="R186" s="192"/>
      <c r="T186" s="193"/>
      <c r="U186" s="189"/>
      <c r="V186" s="189"/>
      <c r="W186" s="189"/>
      <c r="X186" s="189"/>
      <c r="Y186" s="189"/>
      <c r="Z186" s="189"/>
      <c r="AA186" s="194"/>
      <c r="AT186" s="195" t="s">
        <v>161</v>
      </c>
      <c r="AU186" s="195" t="s">
        <v>86</v>
      </c>
      <c r="AV186" s="12" t="s">
        <v>92</v>
      </c>
      <c r="AW186" s="12" t="s">
        <v>33</v>
      </c>
      <c r="AX186" s="12" t="s">
        <v>83</v>
      </c>
      <c r="AY186" s="195" t="s">
        <v>154</v>
      </c>
    </row>
    <row r="187" spans="2:65" s="1" customFormat="1" ht="25.5" customHeight="1" x14ac:dyDescent="0.3">
      <c r="B187" s="135"/>
      <c r="C187" s="164" t="s">
        <v>264</v>
      </c>
      <c r="D187" s="164" t="s">
        <v>155</v>
      </c>
      <c r="E187" s="165" t="s">
        <v>422</v>
      </c>
      <c r="F187" s="281" t="s">
        <v>423</v>
      </c>
      <c r="G187" s="281"/>
      <c r="H187" s="281"/>
      <c r="I187" s="281"/>
      <c r="J187" s="166" t="s">
        <v>158</v>
      </c>
      <c r="K187" s="167">
        <v>1.595</v>
      </c>
      <c r="L187" s="282">
        <v>0</v>
      </c>
      <c r="M187" s="282"/>
      <c r="N187" s="283">
        <f>ROUND(L187*K187,3)</f>
        <v>0</v>
      </c>
      <c r="O187" s="283"/>
      <c r="P187" s="283"/>
      <c r="Q187" s="283"/>
      <c r="R187" s="138"/>
      <c r="T187" s="169" t="s">
        <v>5</v>
      </c>
      <c r="U187" s="47" t="s">
        <v>44</v>
      </c>
      <c r="V187" s="39"/>
      <c r="W187" s="170">
        <f>V187*K187</f>
        <v>0</v>
      </c>
      <c r="X187" s="170">
        <v>4.0000000000000002E-4</v>
      </c>
      <c r="Y187" s="170">
        <f>X187*K187</f>
        <v>6.38E-4</v>
      </c>
      <c r="Z187" s="170">
        <v>0</v>
      </c>
      <c r="AA187" s="171">
        <f>Z187*K187</f>
        <v>0</v>
      </c>
      <c r="AR187" s="22" t="s">
        <v>92</v>
      </c>
      <c r="AT187" s="22" t="s">
        <v>155</v>
      </c>
      <c r="AU187" s="22" t="s">
        <v>86</v>
      </c>
      <c r="AY187" s="22" t="s">
        <v>154</v>
      </c>
      <c r="BE187" s="109">
        <f>IF(U187="základná",N187,0)</f>
        <v>0</v>
      </c>
      <c r="BF187" s="109">
        <f>IF(U187="znížená",N187,0)</f>
        <v>0</v>
      </c>
      <c r="BG187" s="109">
        <f>IF(U187="zákl. prenesená",N187,0)</f>
        <v>0</v>
      </c>
      <c r="BH187" s="109">
        <f>IF(U187="zníž. prenesená",N187,0)</f>
        <v>0</v>
      </c>
      <c r="BI187" s="109">
        <f>IF(U187="nulová",N187,0)</f>
        <v>0</v>
      </c>
      <c r="BJ187" s="22" t="s">
        <v>86</v>
      </c>
      <c r="BK187" s="172">
        <f>ROUND(L187*K187,3)</f>
        <v>0</v>
      </c>
      <c r="BL187" s="22" t="s">
        <v>92</v>
      </c>
      <c r="BM187" s="22" t="s">
        <v>424</v>
      </c>
    </row>
    <row r="188" spans="2:65" s="1" customFormat="1" ht="38.25" customHeight="1" x14ac:dyDescent="0.3">
      <c r="B188" s="135"/>
      <c r="C188" s="164" t="s">
        <v>268</v>
      </c>
      <c r="D188" s="164" t="s">
        <v>155</v>
      </c>
      <c r="E188" s="165" t="s">
        <v>425</v>
      </c>
      <c r="F188" s="281" t="s">
        <v>426</v>
      </c>
      <c r="G188" s="281"/>
      <c r="H188" s="281"/>
      <c r="I188" s="281"/>
      <c r="J188" s="166" t="s">
        <v>158</v>
      </c>
      <c r="K188" s="167">
        <v>1.595</v>
      </c>
      <c r="L188" s="282">
        <v>0</v>
      </c>
      <c r="M188" s="282"/>
      <c r="N188" s="283">
        <f>ROUND(L188*K188,3)</f>
        <v>0</v>
      </c>
      <c r="O188" s="283"/>
      <c r="P188" s="283"/>
      <c r="Q188" s="283"/>
      <c r="R188" s="138"/>
      <c r="T188" s="169" t="s">
        <v>5</v>
      </c>
      <c r="U188" s="47" t="s">
        <v>44</v>
      </c>
      <c r="V188" s="39"/>
      <c r="W188" s="170">
        <f>V188*K188</f>
        <v>0</v>
      </c>
      <c r="X188" s="170">
        <v>1.823E-2</v>
      </c>
      <c r="Y188" s="170">
        <f>X188*K188</f>
        <v>2.9076849999999998E-2</v>
      </c>
      <c r="Z188" s="170">
        <v>0</v>
      </c>
      <c r="AA188" s="171">
        <f>Z188*K188</f>
        <v>0</v>
      </c>
      <c r="AR188" s="22" t="s">
        <v>92</v>
      </c>
      <c r="AT188" s="22" t="s">
        <v>155</v>
      </c>
      <c r="AU188" s="22" t="s">
        <v>86</v>
      </c>
      <c r="AY188" s="22" t="s">
        <v>154</v>
      </c>
      <c r="BE188" s="109">
        <f>IF(U188="základná",N188,0)</f>
        <v>0</v>
      </c>
      <c r="BF188" s="109">
        <f>IF(U188="znížená",N188,0)</f>
        <v>0</v>
      </c>
      <c r="BG188" s="109">
        <f>IF(U188="zákl. prenesená",N188,0)</f>
        <v>0</v>
      </c>
      <c r="BH188" s="109">
        <f>IF(U188="zníž. prenesená",N188,0)</f>
        <v>0</v>
      </c>
      <c r="BI188" s="109">
        <f>IF(U188="nulová",N188,0)</f>
        <v>0</v>
      </c>
      <c r="BJ188" s="22" t="s">
        <v>86</v>
      </c>
      <c r="BK188" s="172">
        <f>ROUND(L188*K188,3)</f>
        <v>0</v>
      </c>
      <c r="BL188" s="22" t="s">
        <v>92</v>
      </c>
      <c r="BM188" s="22" t="s">
        <v>427</v>
      </c>
    </row>
    <row r="189" spans="2:65" s="11" customFormat="1" ht="16.5" customHeight="1" x14ac:dyDescent="0.3">
      <c r="B189" s="181"/>
      <c r="C189" s="182"/>
      <c r="D189" s="182"/>
      <c r="E189" s="183" t="s">
        <v>5</v>
      </c>
      <c r="F189" s="286" t="s">
        <v>428</v>
      </c>
      <c r="G189" s="287"/>
      <c r="H189" s="287"/>
      <c r="I189" s="287"/>
      <c r="J189" s="182"/>
      <c r="K189" s="183" t="s">
        <v>5</v>
      </c>
      <c r="L189" s="182"/>
      <c r="M189" s="182"/>
      <c r="N189" s="182"/>
      <c r="O189" s="182"/>
      <c r="P189" s="182"/>
      <c r="Q189" s="182"/>
      <c r="R189" s="184"/>
      <c r="T189" s="185"/>
      <c r="U189" s="182"/>
      <c r="V189" s="182"/>
      <c r="W189" s="182"/>
      <c r="X189" s="182"/>
      <c r="Y189" s="182"/>
      <c r="Z189" s="182"/>
      <c r="AA189" s="186"/>
      <c r="AT189" s="187" t="s">
        <v>161</v>
      </c>
      <c r="AU189" s="187" t="s">
        <v>86</v>
      </c>
      <c r="AV189" s="11" t="s">
        <v>83</v>
      </c>
      <c r="AW189" s="11" t="s">
        <v>33</v>
      </c>
      <c r="AX189" s="11" t="s">
        <v>77</v>
      </c>
      <c r="AY189" s="187" t="s">
        <v>154</v>
      </c>
    </row>
    <row r="190" spans="2:65" s="10" customFormat="1" ht="16.5" customHeight="1" x14ac:dyDescent="0.3">
      <c r="B190" s="173"/>
      <c r="C190" s="174"/>
      <c r="D190" s="174"/>
      <c r="E190" s="175" t="s">
        <v>5</v>
      </c>
      <c r="F190" s="288" t="s">
        <v>429</v>
      </c>
      <c r="G190" s="289"/>
      <c r="H190" s="289"/>
      <c r="I190" s="289"/>
      <c r="J190" s="174"/>
      <c r="K190" s="176">
        <v>1.595</v>
      </c>
      <c r="L190" s="174"/>
      <c r="M190" s="174"/>
      <c r="N190" s="174"/>
      <c r="O190" s="174"/>
      <c r="P190" s="174"/>
      <c r="Q190" s="174"/>
      <c r="R190" s="177"/>
      <c r="T190" s="178"/>
      <c r="U190" s="174"/>
      <c r="V190" s="174"/>
      <c r="W190" s="174"/>
      <c r="X190" s="174"/>
      <c r="Y190" s="174"/>
      <c r="Z190" s="174"/>
      <c r="AA190" s="179"/>
      <c r="AT190" s="180" t="s">
        <v>161</v>
      </c>
      <c r="AU190" s="180" t="s">
        <v>86</v>
      </c>
      <c r="AV190" s="10" t="s">
        <v>86</v>
      </c>
      <c r="AW190" s="10" t="s">
        <v>33</v>
      </c>
      <c r="AX190" s="10" t="s">
        <v>83</v>
      </c>
      <c r="AY190" s="180" t="s">
        <v>154</v>
      </c>
    </row>
    <row r="191" spans="2:65" s="1" customFormat="1" ht="25.5" customHeight="1" x14ac:dyDescent="0.3">
      <c r="B191" s="135"/>
      <c r="C191" s="164" t="s">
        <v>272</v>
      </c>
      <c r="D191" s="164" t="s">
        <v>155</v>
      </c>
      <c r="E191" s="165" t="s">
        <v>430</v>
      </c>
      <c r="F191" s="281" t="s">
        <v>431</v>
      </c>
      <c r="G191" s="281"/>
      <c r="H191" s="281"/>
      <c r="I191" s="281"/>
      <c r="J191" s="166" t="s">
        <v>158</v>
      </c>
      <c r="K191" s="167">
        <v>3</v>
      </c>
      <c r="L191" s="282">
        <v>0</v>
      </c>
      <c r="M191" s="282"/>
      <c r="N191" s="283">
        <f t="shared" ref="N191:N197" si="5">ROUND(L191*K191,3)</f>
        <v>0</v>
      </c>
      <c r="O191" s="283"/>
      <c r="P191" s="283"/>
      <c r="Q191" s="283"/>
      <c r="R191" s="138"/>
      <c r="T191" s="169" t="s">
        <v>5</v>
      </c>
      <c r="U191" s="47" t="s">
        <v>44</v>
      </c>
      <c r="V191" s="39"/>
      <c r="W191" s="170">
        <f t="shared" ref="W191:W197" si="6">V191*K191</f>
        <v>0</v>
      </c>
      <c r="X191" s="170">
        <v>3.1E-2</v>
      </c>
      <c r="Y191" s="170">
        <f t="shared" ref="Y191:Y197" si="7">X191*K191</f>
        <v>9.2999999999999999E-2</v>
      </c>
      <c r="Z191" s="170">
        <v>0</v>
      </c>
      <c r="AA191" s="171">
        <f t="shared" ref="AA191:AA197" si="8">Z191*K191</f>
        <v>0</v>
      </c>
      <c r="AR191" s="22" t="s">
        <v>92</v>
      </c>
      <c r="AT191" s="22" t="s">
        <v>155</v>
      </c>
      <c r="AU191" s="22" t="s">
        <v>86</v>
      </c>
      <c r="AY191" s="22" t="s">
        <v>154</v>
      </c>
      <c r="BE191" s="109">
        <f t="shared" ref="BE191:BE197" si="9">IF(U191="základná",N191,0)</f>
        <v>0</v>
      </c>
      <c r="BF191" s="109">
        <f t="shared" ref="BF191:BF197" si="10">IF(U191="znížená",N191,0)</f>
        <v>0</v>
      </c>
      <c r="BG191" s="109">
        <f t="shared" ref="BG191:BG197" si="11">IF(U191="zákl. prenesená",N191,0)</f>
        <v>0</v>
      </c>
      <c r="BH191" s="109">
        <f t="shared" ref="BH191:BH197" si="12">IF(U191="zníž. prenesená",N191,0)</f>
        <v>0</v>
      </c>
      <c r="BI191" s="109">
        <f t="shared" ref="BI191:BI197" si="13">IF(U191="nulová",N191,0)</f>
        <v>0</v>
      </c>
      <c r="BJ191" s="22" t="s">
        <v>86</v>
      </c>
      <c r="BK191" s="172">
        <f t="shared" ref="BK191:BK197" si="14">ROUND(L191*K191,3)</f>
        <v>0</v>
      </c>
      <c r="BL191" s="22" t="s">
        <v>92</v>
      </c>
      <c r="BM191" s="22" t="s">
        <v>432</v>
      </c>
    </row>
    <row r="192" spans="2:65" s="1" customFormat="1" ht="25.5" customHeight="1" x14ac:dyDescent="0.3">
      <c r="B192" s="135"/>
      <c r="C192" s="164" t="s">
        <v>276</v>
      </c>
      <c r="D192" s="164" t="s">
        <v>155</v>
      </c>
      <c r="E192" s="165" t="s">
        <v>433</v>
      </c>
      <c r="F192" s="281" t="s">
        <v>434</v>
      </c>
      <c r="G192" s="281"/>
      <c r="H192" s="281"/>
      <c r="I192" s="281"/>
      <c r="J192" s="166" t="s">
        <v>279</v>
      </c>
      <c r="K192" s="167">
        <v>1</v>
      </c>
      <c r="L192" s="282">
        <v>0</v>
      </c>
      <c r="M192" s="282"/>
      <c r="N192" s="283">
        <f t="shared" si="5"/>
        <v>0</v>
      </c>
      <c r="O192" s="283"/>
      <c r="P192" s="283"/>
      <c r="Q192" s="283"/>
      <c r="R192" s="138"/>
      <c r="T192" s="169" t="s">
        <v>5</v>
      </c>
      <c r="U192" s="47" t="s">
        <v>44</v>
      </c>
      <c r="V192" s="39"/>
      <c r="W192" s="170">
        <f t="shared" si="6"/>
        <v>0</v>
      </c>
      <c r="X192" s="170">
        <v>2.0952500000000001</v>
      </c>
      <c r="Y192" s="170">
        <f t="shared" si="7"/>
        <v>2.0952500000000001</v>
      </c>
      <c r="Z192" s="170">
        <v>0</v>
      </c>
      <c r="AA192" s="171">
        <f t="shared" si="8"/>
        <v>0</v>
      </c>
      <c r="AR192" s="22" t="s">
        <v>92</v>
      </c>
      <c r="AT192" s="22" t="s">
        <v>155</v>
      </c>
      <c r="AU192" s="22" t="s">
        <v>86</v>
      </c>
      <c r="AY192" s="22" t="s">
        <v>154</v>
      </c>
      <c r="BE192" s="109">
        <f t="shared" si="9"/>
        <v>0</v>
      </c>
      <c r="BF192" s="109">
        <f t="shared" si="10"/>
        <v>0</v>
      </c>
      <c r="BG192" s="109">
        <f t="shared" si="11"/>
        <v>0</v>
      </c>
      <c r="BH192" s="109">
        <f t="shared" si="12"/>
        <v>0</v>
      </c>
      <c r="BI192" s="109">
        <f t="shared" si="13"/>
        <v>0</v>
      </c>
      <c r="BJ192" s="22" t="s">
        <v>86</v>
      </c>
      <c r="BK192" s="172">
        <f t="shared" si="14"/>
        <v>0</v>
      </c>
      <c r="BL192" s="22" t="s">
        <v>92</v>
      </c>
      <c r="BM192" s="22" t="s">
        <v>435</v>
      </c>
    </row>
    <row r="193" spans="2:65" s="1" customFormat="1" ht="38.25" customHeight="1" x14ac:dyDescent="0.3">
      <c r="B193" s="135"/>
      <c r="C193" s="164" t="s">
        <v>281</v>
      </c>
      <c r="D193" s="164" t="s">
        <v>155</v>
      </c>
      <c r="E193" s="165" t="s">
        <v>436</v>
      </c>
      <c r="F193" s="281" t="s">
        <v>437</v>
      </c>
      <c r="G193" s="281"/>
      <c r="H193" s="281"/>
      <c r="I193" s="281"/>
      <c r="J193" s="166" t="s">
        <v>186</v>
      </c>
      <c r="K193" s="167">
        <v>5</v>
      </c>
      <c r="L193" s="282">
        <v>0</v>
      </c>
      <c r="M193" s="282"/>
      <c r="N193" s="283">
        <f t="shared" si="5"/>
        <v>0</v>
      </c>
      <c r="O193" s="283"/>
      <c r="P193" s="283"/>
      <c r="Q193" s="283"/>
      <c r="R193" s="138"/>
      <c r="T193" s="169" t="s">
        <v>5</v>
      </c>
      <c r="U193" s="47" t="s">
        <v>44</v>
      </c>
      <c r="V193" s="39"/>
      <c r="W193" s="170">
        <f t="shared" si="6"/>
        <v>0</v>
      </c>
      <c r="X193" s="170">
        <v>1.7500000000000002E-2</v>
      </c>
      <c r="Y193" s="170">
        <f t="shared" si="7"/>
        <v>8.7500000000000008E-2</v>
      </c>
      <c r="Z193" s="170">
        <v>0</v>
      </c>
      <c r="AA193" s="171">
        <f t="shared" si="8"/>
        <v>0</v>
      </c>
      <c r="AR193" s="22" t="s">
        <v>92</v>
      </c>
      <c r="AT193" s="22" t="s">
        <v>155</v>
      </c>
      <c r="AU193" s="22" t="s">
        <v>86</v>
      </c>
      <c r="AY193" s="22" t="s">
        <v>154</v>
      </c>
      <c r="BE193" s="109">
        <f t="shared" si="9"/>
        <v>0</v>
      </c>
      <c r="BF193" s="109">
        <f t="shared" si="10"/>
        <v>0</v>
      </c>
      <c r="BG193" s="109">
        <f t="shared" si="11"/>
        <v>0</v>
      </c>
      <c r="BH193" s="109">
        <f t="shared" si="12"/>
        <v>0</v>
      </c>
      <c r="BI193" s="109">
        <f t="shared" si="13"/>
        <v>0</v>
      </c>
      <c r="BJ193" s="22" t="s">
        <v>86</v>
      </c>
      <c r="BK193" s="172">
        <f t="shared" si="14"/>
        <v>0</v>
      </c>
      <c r="BL193" s="22" t="s">
        <v>92</v>
      </c>
      <c r="BM193" s="22" t="s">
        <v>438</v>
      </c>
    </row>
    <row r="194" spans="2:65" s="1" customFormat="1" ht="16.5" customHeight="1" x14ac:dyDescent="0.3">
      <c r="B194" s="135"/>
      <c r="C194" s="201" t="s">
        <v>287</v>
      </c>
      <c r="D194" s="201" t="s">
        <v>362</v>
      </c>
      <c r="E194" s="202" t="s">
        <v>439</v>
      </c>
      <c r="F194" s="308" t="s">
        <v>440</v>
      </c>
      <c r="G194" s="308"/>
      <c r="H194" s="308"/>
      <c r="I194" s="308"/>
      <c r="J194" s="203" t="s">
        <v>186</v>
      </c>
      <c r="K194" s="204">
        <v>2</v>
      </c>
      <c r="L194" s="309">
        <v>0</v>
      </c>
      <c r="M194" s="309"/>
      <c r="N194" s="310">
        <f t="shared" si="5"/>
        <v>0</v>
      </c>
      <c r="O194" s="283"/>
      <c r="P194" s="283"/>
      <c r="Q194" s="283"/>
      <c r="R194" s="138"/>
      <c r="T194" s="169" t="s">
        <v>5</v>
      </c>
      <c r="U194" s="47" t="s">
        <v>44</v>
      </c>
      <c r="V194" s="39"/>
      <c r="W194" s="170">
        <f t="shared" si="6"/>
        <v>0</v>
      </c>
      <c r="X194" s="170">
        <v>1.37E-2</v>
      </c>
      <c r="Y194" s="170">
        <f t="shared" si="7"/>
        <v>2.7400000000000001E-2</v>
      </c>
      <c r="Z194" s="170">
        <v>0</v>
      </c>
      <c r="AA194" s="171">
        <f t="shared" si="8"/>
        <v>0</v>
      </c>
      <c r="AR194" s="22" t="s">
        <v>316</v>
      </c>
      <c r="AT194" s="22" t="s">
        <v>362</v>
      </c>
      <c r="AU194" s="22" t="s">
        <v>86</v>
      </c>
      <c r="AY194" s="22" t="s">
        <v>154</v>
      </c>
      <c r="BE194" s="109">
        <f t="shared" si="9"/>
        <v>0</v>
      </c>
      <c r="BF194" s="109">
        <f t="shared" si="10"/>
        <v>0</v>
      </c>
      <c r="BG194" s="109">
        <f t="shared" si="11"/>
        <v>0</v>
      </c>
      <c r="BH194" s="109">
        <f t="shared" si="12"/>
        <v>0</v>
      </c>
      <c r="BI194" s="109">
        <f t="shared" si="13"/>
        <v>0</v>
      </c>
      <c r="BJ194" s="22" t="s">
        <v>86</v>
      </c>
      <c r="BK194" s="172">
        <f t="shared" si="14"/>
        <v>0</v>
      </c>
      <c r="BL194" s="22" t="s">
        <v>239</v>
      </c>
      <c r="BM194" s="22" t="s">
        <v>441</v>
      </c>
    </row>
    <row r="195" spans="2:65" s="1" customFormat="1" ht="16.5" customHeight="1" x14ac:dyDescent="0.3">
      <c r="B195" s="135"/>
      <c r="C195" s="201" t="s">
        <v>293</v>
      </c>
      <c r="D195" s="201" t="s">
        <v>362</v>
      </c>
      <c r="E195" s="202" t="s">
        <v>442</v>
      </c>
      <c r="F195" s="308" t="s">
        <v>443</v>
      </c>
      <c r="G195" s="308"/>
      <c r="H195" s="308"/>
      <c r="I195" s="308"/>
      <c r="J195" s="203" t="s">
        <v>186</v>
      </c>
      <c r="K195" s="204">
        <v>3</v>
      </c>
      <c r="L195" s="309">
        <v>0</v>
      </c>
      <c r="M195" s="309"/>
      <c r="N195" s="310">
        <f t="shared" si="5"/>
        <v>0</v>
      </c>
      <c r="O195" s="283"/>
      <c r="P195" s="283"/>
      <c r="Q195" s="283"/>
      <c r="R195" s="138"/>
      <c r="T195" s="169" t="s">
        <v>5</v>
      </c>
      <c r="U195" s="47" t="s">
        <v>44</v>
      </c>
      <c r="V195" s="39"/>
      <c r="W195" s="170">
        <f t="shared" si="6"/>
        <v>0</v>
      </c>
      <c r="X195" s="170">
        <v>1.43E-2</v>
      </c>
      <c r="Y195" s="170">
        <f t="shared" si="7"/>
        <v>4.2900000000000001E-2</v>
      </c>
      <c r="Z195" s="170">
        <v>0</v>
      </c>
      <c r="AA195" s="171">
        <f t="shared" si="8"/>
        <v>0</v>
      </c>
      <c r="AR195" s="22" t="s">
        <v>316</v>
      </c>
      <c r="AT195" s="22" t="s">
        <v>362</v>
      </c>
      <c r="AU195" s="22" t="s">
        <v>86</v>
      </c>
      <c r="AY195" s="22" t="s">
        <v>154</v>
      </c>
      <c r="BE195" s="109">
        <f t="shared" si="9"/>
        <v>0</v>
      </c>
      <c r="BF195" s="109">
        <f t="shared" si="10"/>
        <v>0</v>
      </c>
      <c r="BG195" s="109">
        <f t="shared" si="11"/>
        <v>0</v>
      </c>
      <c r="BH195" s="109">
        <f t="shared" si="12"/>
        <v>0</v>
      </c>
      <c r="BI195" s="109">
        <f t="shared" si="13"/>
        <v>0</v>
      </c>
      <c r="BJ195" s="22" t="s">
        <v>86</v>
      </c>
      <c r="BK195" s="172">
        <f t="shared" si="14"/>
        <v>0</v>
      </c>
      <c r="BL195" s="22" t="s">
        <v>239</v>
      </c>
      <c r="BM195" s="22" t="s">
        <v>444</v>
      </c>
    </row>
    <row r="196" spans="2:65" s="1" customFormat="1" ht="25.5" customHeight="1" x14ac:dyDescent="0.3">
      <c r="B196" s="135"/>
      <c r="C196" s="164" t="s">
        <v>298</v>
      </c>
      <c r="D196" s="164" t="s">
        <v>155</v>
      </c>
      <c r="E196" s="165" t="s">
        <v>445</v>
      </c>
      <c r="F196" s="281" t="s">
        <v>446</v>
      </c>
      <c r="G196" s="281"/>
      <c r="H196" s="281"/>
      <c r="I196" s="281"/>
      <c r="J196" s="166" t="s">
        <v>186</v>
      </c>
      <c r="K196" s="167">
        <v>1</v>
      </c>
      <c r="L196" s="282">
        <v>0</v>
      </c>
      <c r="M196" s="282"/>
      <c r="N196" s="283">
        <f t="shared" si="5"/>
        <v>0</v>
      </c>
      <c r="O196" s="283"/>
      <c r="P196" s="283"/>
      <c r="Q196" s="283"/>
      <c r="R196" s="138"/>
      <c r="T196" s="169" t="s">
        <v>5</v>
      </c>
      <c r="U196" s="47" t="s">
        <v>44</v>
      </c>
      <c r="V196" s="39"/>
      <c r="W196" s="170">
        <f t="shared" si="6"/>
        <v>0</v>
      </c>
      <c r="X196" s="170">
        <v>5.8450000000000002E-2</v>
      </c>
      <c r="Y196" s="170">
        <f t="shared" si="7"/>
        <v>5.8450000000000002E-2</v>
      </c>
      <c r="Z196" s="170">
        <v>0</v>
      </c>
      <c r="AA196" s="171">
        <f t="shared" si="8"/>
        <v>0</v>
      </c>
      <c r="AR196" s="22" t="s">
        <v>92</v>
      </c>
      <c r="AT196" s="22" t="s">
        <v>155</v>
      </c>
      <c r="AU196" s="22" t="s">
        <v>86</v>
      </c>
      <c r="AY196" s="22" t="s">
        <v>154</v>
      </c>
      <c r="BE196" s="109">
        <f t="shared" si="9"/>
        <v>0</v>
      </c>
      <c r="BF196" s="109">
        <f t="shared" si="10"/>
        <v>0</v>
      </c>
      <c r="BG196" s="109">
        <f t="shared" si="11"/>
        <v>0</v>
      </c>
      <c r="BH196" s="109">
        <f t="shared" si="12"/>
        <v>0</v>
      </c>
      <c r="BI196" s="109">
        <f t="shared" si="13"/>
        <v>0</v>
      </c>
      <c r="BJ196" s="22" t="s">
        <v>86</v>
      </c>
      <c r="BK196" s="172">
        <f t="shared" si="14"/>
        <v>0</v>
      </c>
      <c r="BL196" s="22" t="s">
        <v>92</v>
      </c>
      <c r="BM196" s="22" t="s">
        <v>447</v>
      </c>
    </row>
    <row r="197" spans="2:65" s="1" customFormat="1" ht="16.5" customHeight="1" x14ac:dyDescent="0.3">
      <c r="B197" s="135"/>
      <c r="C197" s="201" t="s">
        <v>304</v>
      </c>
      <c r="D197" s="201" t="s">
        <v>362</v>
      </c>
      <c r="E197" s="202" t="s">
        <v>448</v>
      </c>
      <c r="F197" s="308" t="s">
        <v>449</v>
      </c>
      <c r="G197" s="308"/>
      <c r="H197" s="308"/>
      <c r="I197" s="308"/>
      <c r="J197" s="203" t="s">
        <v>186</v>
      </c>
      <c r="K197" s="204">
        <v>1</v>
      </c>
      <c r="L197" s="309">
        <v>0</v>
      </c>
      <c r="M197" s="309"/>
      <c r="N197" s="310">
        <f t="shared" si="5"/>
        <v>0</v>
      </c>
      <c r="O197" s="283"/>
      <c r="P197" s="283"/>
      <c r="Q197" s="283"/>
      <c r="R197" s="138"/>
      <c r="T197" s="169" t="s">
        <v>5</v>
      </c>
      <c r="U197" s="47" t="s">
        <v>44</v>
      </c>
      <c r="V197" s="39"/>
      <c r="W197" s="170">
        <f t="shared" si="6"/>
        <v>0</v>
      </c>
      <c r="X197" s="170">
        <v>1.6799999999999999E-2</v>
      </c>
      <c r="Y197" s="170">
        <f t="shared" si="7"/>
        <v>1.6799999999999999E-2</v>
      </c>
      <c r="Z197" s="170">
        <v>0</v>
      </c>
      <c r="AA197" s="171">
        <f t="shared" si="8"/>
        <v>0</v>
      </c>
      <c r="AR197" s="22" t="s">
        <v>316</v>
      </c>
      <c r="AT197" s="22" t="s">
        <v>362</v>
      </c>
      <c r="AU197" s="22" t="s">
        <v>86</v>
      </c>
      <c r="AY197" s="22" t="s">
        <v>154</v>
      </c>
      <c r="BE197" s="109">
        <f t="shared" si="9"/>
        <v>0</v>
      </c>
      <c r="BF197" s="109">
        <f t="shared" si="10"/>
        <v>0</v>
      </c>
      <c r="BG197" s="109">
        <f t="shared" si="11"/>
        <v>0</v>
      </c>
      <c r="BH197" s="109">
        <f t="shared" si="12"/>
        <v>0</v>
      </c>
      <c r="BI197" s="109">
        <f t="shared" si="13"/>
        <v>0</v>
      </c>
      <c r="BJ197" s="22" t="s">
        <v>86</v>
      </c>
      <c r="BK197" s="172">
        <f t="shared" si="14"/>
        <v>0</v>
      </c>
      <c r="BL197" s="22" t="s">
        <v>239</v>
      </c>
      <c r="BM197" s="22" t="s">
        <v>450</v>
      </c>
    </row>
    <row r="198" spans="2:65" s="9" customFormat="1" ht="29.85" customHeight="1" x14ac:dyDescent="0.35">
      <c r="B198" s="153"/>
      <c r="C198" s="154"/>
      <c r="D198" s="163" t="s">
        <v>120</v>
      </c>
      <c r="E198" s="163"/>
      <c r="F198" s="163"/>
      <c r="G198" s="163"/>
      <c r="H198" s="163"/>
      <c r="I198" s="163"/>
      <c r="J198" s="163"/>
      <c r="K198" s="163"/>
      <c r="L198" s="163"/>
      <c r="M198" s="163"/>
      <c r="N198" s="301">
        <f>BK198</f>
        <v>0</v>
      </c>
      <c r="O198" s="302"/>
      <c r="P198" s="302"/>
      <c r="Q198" s="302"/>
      <c r="R198" s="156"/>
      <c r="T198" s="157"/>
      <c r="U198" s="154"/>
      <c r="V198" s="154"/>
      <c r="W198" s="158">
        <f>SUM(W199:W207)</f>
        <v>0</v>
      </c>
      <c r="X198" s="154"/>
      <c r="Y198" s="158">
        <f>SUM(Y199:Y207)</f>
        <v>3.9681085</v>
      </c>
      <c r="Z198" s="154"/>
      <c r="AA198" s="159">
        <f>SUM(AA199:AA207)</f>
        <v>0</v>
      </c>
      <c r="AR198" s="160" t="s">
        <v>83</v>
      </c>
      <c r="AT198" s="161" t="s">
        <v>76</v>
      </c>
      <c r="AU198" s="161" t="s">
        <v>83</v>
      </c>
      <c r="AY198" s="160" t="s">
        <v>154</v>
      </c>
      <c r="BK198" s="162">
        <f>SUM(BK199:BK207)</f>
        <v>0</v>
      </c>
    </row>
    <row r="199" spans="2:65" s="1" customFormat="1" ht="38.25" customHeight="1" x14ac:dyDescent="0.3">
      <c r="B199" s="135"/>
      <c r="C199" s="164" t="s">
        <v>308</v>
      </c>
      <c r="D199" s="164" t="s">
        <v>155</v>
      </c>
      <c r="E199" s="165" t="s">
        <v>451</v>
      </c>
      <c r="F199" s="281" t="s">
        <v>452</v>
      </c>
      <c r="G199" s="281"/>
      <c r="H199" s="281"/>
      <c r="I199" s="281"/>
      <c r="J199" s="166" t="s">
        <v>197</v>
      </c>
      <c r="K199" s="167">
        <v>4.5</v>
      </c>
      <c r="L199" s="282">
        <v>0</v>
      </c>
      <c r="M199" s="282"/>
      <c r="N199" s="283">
        <f>ROUND(L199*K199,3)</f>
        <v>0</v>
      </c>
      <c r="O199" s="283"/>
      <c r="P199" s="283"/>
      <c r="Q199" s="283"/>
      <c r="R199" s="138"/>
      <c r="T199" s="169" t="s">
        <v>5</v>
      </c>
      <c r="U199" s="47" t="s">
        <v>44</v>
      </c>
      <c r="V199" s="39"/>
      <c r="W199" s="170">
        <f>V199*K199</f>
        <v>0</v>
      </c>
      <c r="X199" s="170">
        <v>9.8530000000000006E-2</v>
      </c>
      <c r="Y199" s="170">
        <f>X199*K199</f>
        <v>0.44338500000000003</v>
      </c>
      <c r="Z199" s="170">
        <v>0</v>
      </c>
      <c r="AA199" s="171">
        <f>Z199*K199</f>
        <v>0</v>
      </c>
      <c r="AR199" s="22" t="s">
        <v>92</v>
      </c>
      <c r="AT199" s="22" t="s">
        <v>155</v>
      </c>
      <c r="AU199" s="22" t="s">
        <v>86</v>
      </c>
      <c r="AY199" s="22" t="s">
        <v>154</v>
      </c>
      <c r="BE199" s="109">
        <f>IF(U199="základná",N199,0)</f>
        <v>0</v>
      </c>
      <c r="BF199" s="109">
        <f>IF(U199="znížená",N199,0)</f>
        <v>0</v>
      </c>
      <c r="BG199" s="109">
        <f>IF(U199="zákl. prenesená",N199,0)</f>
        <v>0</v>
      </c>
      <c r="BH199" s="109">
        <f>IF(U199="zníž. prenesená",N199,0)</f>
        <v>0</v>
      </c>
      <c r="BI199" s="109">
        <f>IF(U199="nulová",N199,0)</f>
        <v>0</v>
      </c>
      <c r="BJ199" s="22" t="s">
        <v>86</v>
      </c>
      <c r="BK199" s="172">
        <f>ROUND(L199*K199,3)</f>
        <v>0</v>
      </c>
      <c r="BL199" s="22" t="s">
        <v>92</v>
      </c>
      <c r="BM199" s="22" t="s">
        <v>453</v>
      </c>
    </row>
    <row r="200" spans="2:65" s="1" customFormat="1" ht="16.5" customHeight="1" x14ac:dyDescent="0.3">
      <c r="B200" s="135"/>
      <c r="C200" s="201" t="s">
        <v>312</v>
      </c>
      <c r="D200" s="201" t="s">
        <v>362</v>
      </c>
      <c r="E200" s="202" t="s">
        <v>454</v>
      </c>
      <c r="F200" s="308" t="s">
        <v>455</v>
      </c>
      <c r="G200" s="308"/>
      <c r="H200" s="308"/>
      <c r="I200" s="308"/>
      <c r="J200" s="203" t="s">
        <v>186</v>
      </c>
      <c r="K200" s="204">
        <v>9</v>
      </c>
      <c r="L200" s="309">
        <v>0</v>
      </c>
      <c r="M200" s="309"/>
      <c r="N200" s="310">
        <f>ROUND(L200*K200,3)</f>
        <v>0</v>
      </c>
      <c r="O200" s="283"/>
      <c r="P200" s="283"/>
      <c r="Q200" s="283"/>
      <c r="R200" s="138"/>
      <c r="T200" s="169" t="s">
        <v>5</v>
      </c>
      <c r="U200" s="47" t="s">
        <v>44</v>
      </c>
      <c r="V200" s="39"/>
      <c r="W200" s="170">
        <f>V200*K200</f>
        <v>0</v>
      </c>
      <c r="X200" s="170">
        <v>1.15E-2</v>
      </c>
      <c r="Y200" s="170">
        <f>X200*K200</f>
        <v>0.10349999999999999</v>
      </c>
      <c r="Z200" s="170">
        <v>0</v>
      </c>
      <c r="AA200" s="171">
        <f>Z200*K200</f>
        <v>0</v>
      </c>
      <c r="AR200" s="22" t="s">
        <v>194</v>
      </c>
      <c r="AT200" s="22" t="s">
        <v>362</v>
      </c>
      <c r="AU200" s="22" t="s">
        <v>86</v>
      </c>
      <c r="AY200" s="22" t="s">
        <v>154</v>
      </c>
      <c r="BE200" s="109">
        <f>IF(U200="základná",N200,0)</f>
        <v>0</v>
      </c>
      <c r="BF200" s="109">
        <f>IF(U200="znížená",N200,0)</f>
        <v>0</v>
      </c>
      <c r="BG200" s="109">
        <f>IF(U200="zákl. prenesená",N200,0)</f>
        <v>0</v>
      </c>
      <c r="BH200" s="109">
        <f>IF(U200="zníž. prenesená",N200,0)</f>
        <v>0</v>
      </c>
      <c r="BI200" s="109">
        <f>IF(U200="nulová",N200,0)</f>
        <v>0</v>
      </c>
      <c r="BJ200" s="22" t="s">
        <v>86</v>
      </c>
      <c r="BK200" s="172">
        <f>ROUND(L200*K200,3)</f>
        <v>0</v>
      </c>
      <c r="BL200" s="22" t="s">
        <v>92</v>
      </c>
      <c r="BM200" s="22" t="s">
        <v>456</v>
      </c>
    </row>
    <row r="201" spans="2:65" s="1" customFormat="1" ht="25.5" customHeight="1" x14ac:dyDescent="0.3">
      <c r="B201" s="135"/>
      <c r="C201" s="164" t="s">
        <v>316</v>
      </c>
      <c r="D201" s="164" t="s">
        <v>155</v>
      </c>
      <c r="E201" s="165" t="s">
        <v>162</v>
      </c>
      <c r="F201" s="281" t="s">
        <v>163</v>
      </c>
      <c r="G201" s="281"/>
      <c r="H201" s="281"/>
      <c r="I201" s="281"/>
      <c r="J201" s="166" t="s">
        <v>158</v>
      </c>
      <c r="K201" s="167">
        <v>80</v>
      </c>
      <c r="L201" s="282">
        <v>0</v>
      </c>
      <c r="M201" s="282"/>
      <c r="N201" s="283">
        <f>ROUND(L201*K201,3)</f>
        <v>0</v>
      </c>
      <c r="O201" s="283"/>
      <c r="P201" s="283"/>
      <c r="Q201" s="283"/>
      <c r="R201" s="138"/>
      <c r="T201" s="169" t="s">
        <v>5</v>
      </c>
      <c r="U201" s="47" t="s">
        <v>44</v>
      </c>
      <c r="V201" s="39"/>
      <c r="W201" s="170">
        <f>V201*K201</f>
        <v>0</v>
      </c>
      <c r="X201" s="170">
        <v>4.2189999999999998E-2</v>
      </c>
      <c r="Y201" s="170">
        <f>X201*K201</f>
        <v>3.3752</v>
      </c>
      <c r="Z201" s="170">
        <v>0</v>
      </c>
      <c r="AA201" s="171">
        <f>Z201*K201</f>
        <v>0</v>
      </c>
      <c r="AR201" s="22" t="s">
        <v>92</v>
      </c>
      <c r="AT201" s="22" t="s">
        <v>155</v>
      </c>
      <c r="AU201" s="22" t="s">
        <v>86</v>
      </c>
      <c r="AY201" s="22" t="s">
        <v>154</v>
      </c>
      <c r="BE201" s="109">
        <f>IF(U201="základná",N201,0)</f>
        <v>0</v>
      </c>
      <c r="BF201" s="109">
        <f>IF(U201="znížená",N201,0)</f>
        <v>0</v>
      </c>
      <c r="BG201" s="109">
        <f>IF(U201="zákl. prenesená",N201,0)</f>
        <v>0</v>
      </c>
      <c r="BH201" s="109">
        <f>IF(U201="zníž. prenesená",N201,0)</f>
        <v>0</v>
      </c>
      <c r="BI201" s="109">
        <f>IF(U201="nulová",N201,0)</f>
        <v>0</v>
      </c>
      <c r="BJ201" s="22" t="s">
        <v>86</v>
      </c>
      <c r="BK201" s="172">
        <f>ROUND(L201*K201,3)</f>
        <v>0</v>
      </c>
      <c r="BL201" s="22" t="s">
        <v>92</v>
      </c>
      <c r="BM201" s="22" t="s">
        <v>457</v>
      </c>
    </row>
    <row r="202" spans="2:65" s="1" customFormat="1" ht="16.5" customHeight="1" x14ac:dyDescent="0.3">
      <c r="B202" s="135"/>
      <c r="C202" s="164" t="s">
        <v>320</v>
      </c>
      <c r="D202" s="164" t="s">
        <v>155</v>
      </c>
      <c r="E202" s="165" t="s">
        <v>458</v>
      </c>
      <c r="F202" s="281" t="s">
        <v>459</v>
      </c>
      <c r="G202" s="281"/>
      <c r="H202" s="281"/>
      <c r="I202" s="281"/>
      <c r="J202" s="166" t="s">
        <v>158</v>
      </c>
      <c r="K202" s="167">
        <v>75.27</v>
      </c>
      <c r="L202" s="282">
        <v>0</v>
      </c>
      <c r="M202" s="282"/>
      <c r="N202" s="283">
        <f>ROUND(L202*K202,3)</f>
        <v>0</v>
      </c>
      <c r="O202" s="283"/>
      <c r="P202" s="283"/>
      <c r="Q202" s="283"/>
      <c r="R202" s="138"/>
      <c r="T202" s="169" t="s">
        <v>5</v>
      </c>
      <c r="U202" s="47" t="s">
        <v>44</v>
      </c>
      <c r="V202" s="39"/>
      <c r="W202" s="170">
        <f>V202*K202</f>
        <v>0</v>
      </c>
      <c r="X202" s="170">
        <v>5.0000000000000002E-5</v>
      </c>
      <c r="Y202" s="170">
        <f>X202*K202</f>
        <v>3.7634999999999999E-3</v>
      </c>
      <c r="Z202" s="170">
        <v>0</v>
      </c>
      <c r="AA202" s="171">
        <f>Z202*K202</f>
        <v>0</v>
      </c>
      <c r="AR202" s="22" t="s">
        <v>92</v>
      </c>
      <c r="AT202" s="22" t="s">
        <v>155</v>
      </c>
      <c r="AU202" s="22" t="s">
        <v>86</v>
      </c>
      <c r="AY202" s="22" t="s">
        <v>154</v>
      </c>
      <c r="BE202" s="109">
        <f>IF(U202="základná",N202,0)</f>
        <v>0</v>
      </c>
      <c r="BF202" s="109">
        <f>IF(U202="znížená",N202,0)</f>
        <v>0</v>
      </c>
      <c r="BG202" s="109">
        <f>IF(U202="zákl. prenesená",N202,0)</f>
        <v>0</v>
      </c>
      <c r="BH202" s="109">
        <f>IF(U202="zníž. prenesená",N202,0)</f>
        <v>0</v>
      </c>
      <c r="BI202" s="109">
        <f>IF(U202="nulová",N202,0)</f>
        <v>0</v>
      </c>
      <c r="BJ202" s="22" t="s">
        <v>86</v>
      </c>
      <c r="BK202" s="172">
        <f>ROUND(L202*K202,3)</f>
        <v>0</v>
      </c>
      <c r="BL202" s="22" t="s">
        <v>92</v>
      </c>
      <c r="BM202" s="22" t="s">
        <v>460</v>
      </c>
    </row>
    <row r="203" spans="2:65" s="10" customFormat="1" ht="25.5" customHeight="1" x14ac:dyDescent="0.3">
      <c r="B203" s="173"/>
      <c r="C203" s="174"/>
      <c r="D203" s="174"/>
      <c r="E203" s="175" t="s">
        <v>5</v>
      </c>
      <c r="F203" s="284" t="s">
        <v>461</v>
      </c>
      <c r="G203" s="285"/>
      <c r="H203" s="285"/>
      <c r="I203" s="285"/>
      <c r="J203" s="174"/>
      <c r="K203" s="176">
        <v>75.27</v>
      </c>
      <c r="L203" s="174"/>
      <c r="M203" s="174"/>
      <c r="N203" s="174"/>
      <c r="O203" s="174"/>
      <c r="P203" s="174"/>
      <c r="Q203" s="174"/>
      <c r="R203" s="177"/>
      <c r="T203" s="178"/>
      <c r="U203" s="174"/>
      <c r="V203" s="174"/>
      <c r="W203" s="174"/>
      <c r="X203" s="174"/>
      <c r="Y203" s="174"/>
      <c r="Z203" s="174"/>
      <c r="AA203" s="179"/>
      <c r="AT203" s="180" t="s">
        <v>161</v>
      </c>
      <c r="AU203" s="180" t="s">
        <v>86</v>
      </c>
      <c r="AV203" s="10" t="s">
        <v>86</v>
      </c>
      <c r="AW203" s="10" t="s">
        <v>33</v>
      </c>
      <c r="AX203" s="10" t="s">
        <v>83</v>
      </c>
      <c r="AY203" s="180" t="s">
        <v>154</v>
      </c>
    </row>
    <row r="204" spans="2:65" s="1" customFormat="1" ht="38.25" customHeight="1" x14ac:dyDescent="0.3">
      <c r="B204" s="135"/>
      <c r="C204" s="164" t="s">
        <v>462</v>
      </c>
      <c r="D204" s="164" t="s">
        <v>155</v>
      </c>
      <c r="E204" s="165" t="s">
        <v>463</v>
      </c>
      <c r="F204" s="281" t="s">
        <v>464</v>
      </c>
      <c r="G204" s="281"/>
      <c r="H204" s="281"/>
      <c r="I204" s="281"/>
      <c r="J204" s="166" t="s">
        <v>186</v>
      </c>
      <c r="K204" s="167">
        <v>2</v>
      </c>
      <c r="L204" s="282">
        <v>0</v>
      </c>
      <c r="M204" s="282"/>
      <c r="N204" s="283">
        <f>ROUND(L204*K204,3)</f>
        <v>0</v>
      </c>
      <c r="O204" s="283"/>
      <c r="P204" s="283"/>
      <c r="Q204" s="283"/>
      <c r="R204" s="138"/>
      <c r="T204" s="169" t="s">
        <v>5</v>
      </c>
      <c r="U204" s="47" t="s">
        <v>44</v>
      </c>
      <c r="V204" s="39"/>
      <c r="W204" s="170">
        <f>V204*K204</f>
        <v>0</v>
      </c>
      <c r="X204" s="170">
        <v>2.1129999999999999E-2</v>
      </c>
      <c r="Y204" s="170">
        <f>X204*K204</f>
        <v>4.2259999999999999E-2</v>
      </c>
      <c r="Z204" s="170">
        <v>0</v>
      </c>
      <c r="AA204" s="171">
        <f>Z204*K204</f>
        <v>0</v>
      </c>
      <c r="AR204" s="22" t="s">
        <v>92</v>
      </c>
      <c r="AT204" s="22" t="s">
        <v>155</v>
      </c>
      <c r="AU204" s="22" t="s">
        <v>86</v>
      </c>
      <c r="AY204" s="22" t="s">
        <v>154</v>
      </c>
      <c r="BE204" s="109">
        <f>IF(U204="základná",N204,0)</f>
        <v>0</v>
      </c>
      <c r="BF204" s="109">
        <f>IF(U204="znížená",N204,0)</f>
        <v>0</v>
      </c>
      <c r="BG204" s="109">
        <f>IF(U204="zákl. prenesená",N204,0)</f>
        <v>0</v>
      </c>
      <c r="BH204" s="109">
        <f>IF(U204="zníž. prenesená",N204,0)</f>
        <v>0</v>
      </c>
      <c r="BI204" s="109">
        <f>IF(U204="nulová",N204,0)</f>
        <v>0</v>
      </c>
      <c r="BJ204" s="22" t="s">
        <v>86</v>
      </c>
      <c r="BK204" s="172">
        <f>ROUND(L204*K204,3)</f>
        <v>0</v>
      </c>
      <c r="BL204" s="22" t="s">
        <v>92</v>
      </c>
      <c r="BM204" s="22" t="s">
        <v>465</v>
      </c>
    </row>
    <row r="205" spans="2:65" s="1" customFormat="1" ht="38.25" customHeight="1" x14ac:dyDescent="0.3">
      <c r="B205" s="135"/>
      <c r="C205" s="164" t="s">
        <v>466</v>
      </c>
      <c r="D205" s="164" t="s">
        <v>155</v>
      </c>
      <c r="E205" s="165" t="s">
        <v>467</v>
      </c>
      <c r="F205" s="281" t="s">
        <v>468</v>
      </c>
      <c r="G205" s="281"/>
      <c r="H205" s="281"/>
      <c r="I205" s="281"/>
      <c r="J205" s="166" t="s">
        <v>186</v>
      </c>
      <c r="K205" s="167">
        <v>5</v>
      </c>
      <c r="L205" s="282">
        <v>0</v>
      </c>
      <c r="M205" s="282"/>
      <c r="N205" s="283">
        <f>ROUND(L205*K205,3)</f>
        <v>0</v>
      </c>
      <c r="O205" s="283"/>
      <c r="P205" s="283"/>
      <c r="Q205" s="283"/>
      <c r="R205" s="138"/>
      <c r="T205" s="169" t="s">
        <v>5</v>
      </c>
      <c r="U205" s="47" t="s">
        <v>44</v>
      </c>
      <c r="V205" s="39"/>
      <c r="W205" s="170">
        <f>V205*K205</f>
        <v>0</v>
      </c>
      <c r="X205" s="170">
        <v>0</v>
      </c>
      <c r="Y205" s="170">
        <f>X205*K205</f>
        <v>0</v>
      </c>
      <c r="Z205" s="170">
        <v>0</v>
      </c>
      <c r="AA205" s="171">
        <f>Z205*K205</f>
        <v>0</v>
      </c>
      <c r="AR205" s="22" t="s">
        <v>469</v>
      </c>
      <c r="AT205" s="22" t="s">
        <v>155</v>
      </c>
      <c r="AU205" s="22" t="s">
        <v>86</v>
      </c>
      <c r="AY205" s="22" t="s">
        <v>154</v>
      </c>
      <c r="BE205" s="109">
        <f>IF(U205="základná",N205,0)</f>
        <v>0</v>
      </c>
      <c r="BF205" s="109">
        <f>IF(U205="znížená",N205,0)</f>
        <v>0</v>
      </c>
      <c r="BG205" s="109">
        <f>IF(U205="zákl. prenesená",N205,0)</f>
        <v>0</v>
      </c>
      <c r="BH205" s="109">
        <f>IF(U205="zníž. prenesená",N205,0)</f>
        <v>0</v>
      </c>
      <c r="BI205" s="109">
        <f>IF(U205="nulová",N205,0)</f>
        <v>0</v>
      </c>
      <c r="BJ205" s="22" t="s">
        <v>86</v>
      </c>
      <c r="BK205" s="172">
        <f>ROUND(L205*K205,3)</f>
        <v>0</v>
      </c>
      <c r="BL205" s="22" t="s">
        <v>469</v>
      </c>
      <c r="BM205" s="22" t="s">
        <v>470</v>
      </c>
    </row>
    <row r="206" spans="2:65" s="11" customFormat="1" ht="16.5" customHeight="1" x14ac:dyDescent="0.3">
      <c r="B206" s="181"/>
      <c r="C206" s="182"/>
      <c r="D206" s="182"/>
      <c r="E206" s="183" t="s">
        <v>5</v>
      </c>
      <c r="F206" s="286" t="s">
        <v>471</v>
      </c>
      <c r="G206" s="287"/>
      <c r="H206" s="287"/>
      <c r="I206" s="287"/>
      <c r="J206" s="182"/>
      <c r="K206" s="183" t="s">
        <v>5</v>
      </c>
      <c r="L206" s="182"/>
      <c r="M206" s="182"/>
      <c r="N206" s="182"/>
      <c r="O206" s="182"/>
      <c r="P206" s="182"/>
      <c r="Q206" s="182"/>
      <c r="R206" s="184"/>
      <c r="T206" s="185"/>
      <c r="U206" s="182"/>
      <c r="V206" s="182"/>
      <c r="W206" s="182"/>
      <c r="X206" s="182"/>
      <c r="Y206" s="182"/>
      <c r="Z206" s="182"/>
      <c r="AA206" s="186"/>
      <c r="AT206" s="187" t="s">
        <v>161</v>
      </c>
      <c r="AU206" s="187" t="s">
        <v>86</v>
      </c>
      <c r="AV206" s="11" t="s">
        <v>83</v>
      </c>
      <c r="AW206" s="11" t="s">
        <v>33</v>
      </c>
      <c r="AX206" s="11" t="s">
        <v>77</v>
      </c>
      <c r="AY206" s="187" t="s">
        <v>154</v>
      </c>
    </row>
    <row r="207" spans="2:65" s="10" customFormat="1" ht="16.5" customHeight="1" x14ac:dyDescent="0.3">
      <c r="B207" s="173"/>
      <c r="C207" s="174"/>
      <c r="D207" s="174"/>
      <c r="E207" s="175" t="s">
        <v>5</v>
      </c>
      <c r="F207" s="288" t="s">
        <v>176</v>
      </c>
      <c r="G207" s="289"/>
      <c r="H207" s="289"/>
      <c r="I207" s="289"/>
      <c r="J207" s="174"/>
      <c r="K207" s="176">
        <v>5</v>
      </c>
      <c r="L207" s="174"/>
      <c r="M207" s="174"/>
      <c r="N207" s="174"/>
      <c r="O207" s="174"/>
      <c r="P207" s="174"/>
      <c r="Q207" s="174"/>
      <c r="R207" s="177"/>
      <c r="T207" s="178"/>
      <c r="U207" s="174"/>
      <c r="V207" s="174"/>
      <c r="W207" s="174"/>
      <c r="X207" s="174"/>
      <c r="Y207" s="174"/>
      <c r="Z207" s="174"/>
      <c r="AA207" s="179"/>
      <c r="AT207" s="180" t="s">
        <v>161</v>
      </c>
      <c r="AU207" s="180" t="s">
        <v>86</v>
      </c>
      <c r="AV207" s="10" t="s">
        <v>86</v>
      </c>
      <c r="AW207" s="10" t="s">
        <v>33</v>
      </c>
      <c r="AX207" s="10" t="s">
        <v>83</v>
      </c>
      <c r="AY207" s="180" t="s">
        <v>154</v>
      </c>
    </row>
    <row r="208" spans="2:65" s="9" customFormat="1" ht="29.85" customHeight="1" x14ac:dyDescent="0.35">
      <c r="B208" s="153"/>
      <c r="C208" s="154"/>
      <c r="D208" s="163" t="s">
        <v>121</v>
      </c>
      <c r="E208" s="163"/>
      <c r="F208" s="163"/>
      <c r="G208" s="163"/>
      <c r="H208" s="163"/>
      <c r="I208" s="163"/>
      <c r="J208" s="163"/>
      <c r="K208" s="163"/>
      <c r="L208" s="163"/>
      <c r="M208" s="163"/>
      <c r="N208" s="299">
        <f>BK208</f>
        <v>0</v>
      </c>
      <c r="O208" s="300"/>
      <c r="P208" s="300"/>
      <c r="Q208" s="300"/>
      <c r="R208" s="156"/>
      <c r="T208" s="157"/>
      <c r="U208" s="154"/>
      <c r="V208" s="154"/>
      <c r="W208" s="158">
        <f>W209</f>
        <v>0</v>
      </c>
      <c r="X208" s="154"/>
      <c r="Y208" s="158">
        <f>Y209</f>
        <v>0</v>
      </c>
      <c r="Z208" s="154"/>
      <c r="AA208" s="159">
        <f>AA209</f>
        <v>0</v>
      </c>
      <c r="AR208" s="160" t="s">
        <v>83</v>
      </c>
      <c r="AT208" s="161" t="s">
        <v>76</v>
      </c>
      <c r="AU208" s="161" t="s">
        <v>83</v>
      </c>
      <c r="AY208" s="160" t="s">
        <v>154</v>
      </c>
      <c r="BK208" s="162">
        <f>BK209</f>
        <v>0</v>
      </c>
    </row>
    <row r="209" spans="2:65" s="1" customFormat="1" ht="38.25" customHeight="1" x14ac:dyDescent="0.3">
      <c r="B209" s="135"/>
      <c r="C209" s="164" t="s">
        <v>472</v>
      </c>
      <c r="D209" s="164" t="s">
        <v>155</v>
      </c>
      <c r="E209" s="165" t="s">
        <v>273</v>
      </c>
      <c r="F209" s="281" t="s">
        <v>274</v>
      </c>
      <c r="G209" s="281"/>
      <c r="H209" s="281"/>
      <c r="I209" s="281"/>
      <c r="J209" s="166" t="s">
        <v>255</v>
      </c>
      <c r="K209" s="167">
        <v>21.54</v>
      </c>
      <c r="L209" s="282">
        <v>0</v>
      </c>
      <c r="M209" s="282"/>
      <c r="N209" s="283">
        <f>ROUND(L209*K209,3)</f>
        <v>0</v>
      </c>
      <c r="O209" s="283"/>
      <c r="P209" s="283"/>
      <c r="Q209" s="283"/>
      <c r="R209" s="138"/>
      <c r="T209" s="169" t="s">
        <v>5</v>
      </c>
      <c r="U209" s="47" t="s">
        <v>44</v>
      </c>
      <c r="V209" s="39"/>
      <c r="W209" s="170">
        <f>V209*K209</f>
        <v>0</v>
      </c>
      <c r="X209" s="170">
        <v>0</v>
      </c>
      <c r="Y209" s="170">
        <f>X209*K209</f>
        <v>0</v>
      </c>
      <c r="Z209" s="170">
        <v>0</v>
      </c>
      <c r="AA209" s="171">
        <f>Z209*K209</f>
        <v>0</v>
      </c>
      <c r="AR209" s="22" t="s">
        <v>92</v>
      </c>
      <c r="AT209" s="22" t="s">
        <v>155</v>
      </c>
      <c r="AU209" s="22" t="s">
        <v>86</v>
      </c>
      <c r="AY209" s="22" t="s">
        <v>154</v>
      </c>
      <c r="BE209" s="109">
        <f>IF(U209="základná",N209,0)</f>
        <v>0</v>
      </c>
      <c r="BF209" s="109">
        <f>IF(U209="znížená",N209,0)</f>
        <v>0</v>
      </c>
      <c r="BG209" s="109">
        <f>IF(U209="zákl. prenesená",N209,0)</f>
        <v>0</v>
      </c>
      <c r="BH209" s="109">
        <f>IF(U209="zníž. prenesená",N209,0)</f>
        <v>0</v>
      </c>
      <c r="BI209" s="109">
        <f>IF(U209="nulová",N209,0)</f>
        <v>0</v>
      </c>
      <c r="BJ209" s="22" t="s">
        <v>86</v>
      </c>
      <c r="BK209" s="172">
        <f>ROUND(L209*K209,3)</f>
        <v>0</v>
      </c>
      <c r="BL209" s="22" t="s">
        <v>92</v>
      </c>
      <c r="BM209" s="22" t="s">
        <v>473</v>
      </c>
    </row>
    <row r="210" spans="2:65" s="9" customFormat="1" ht="37.35" customHeight="1" x14ac:dyDescent="0.35">
      <c r="B210" s="153"/>
      <c r="C210" s="154"/>
      <c r="D210" s="155" t="s">
        <v>122</v>
      </c>
      <c r="E210" s="155"/>
      <c r="F210" s="155"/>
      <c r="G210" s="155"/>
      <c r="H210" s="155"/>
      <c r="I210" s="155"/>
      <c r="J210" s="155"/>
      <c r="K210" s="155"/>
      <c r="L210" s="155"/>
      <c r="M210" s="155"/>
      <c r="N210" s="303">
        <f>BK210</f>
        <v>0</v>
      </c>
      <c r="O210" s="304"/>
      <c r="P210" s="304"/>
      <c r="Q210" s="304"/>
      <c r="R210" s="156"/>
      <c r="T210" s="157"/>
      <c r="U210" s="154"/>
      <c r="V210" s="154"/>
      <c r="W210" s="158">
        <f>W211+W215+W225+W228+W249+W267+W280+W290+W309+W327</f>
        <v>0</v>
      </c>
      <c r="X210" s="154"/>
      <c r="Y210" s="158">
        <f>Y211+Y215+Y225+Y228+Y249+Y267+Y280+Y290+Y309+Y327</f>
        <v>9.8284904280000003</v>
      </c>
      <c r="Z210" s="154"/>
      <c r="AA210" s="159">
        <f>AA211+AA215+AA225+AA228+AA249+AA267+AA280+AA290+AA309+AA327</f>
        <v>0</v>
      </c>
      <c r="AR210" s="160" t="s">
        <v>86</v>
      </c>
      <c r="AT210" s="161" t="s">
        <v>76</v>
      </c>
      <c r="AU210" s="161" t="s">
        <v>77</v>
      </c>
      <c r="AY210" s="160" t="s">
        <v>154</v>
      </c>
      <c r="BK210" s="162">
        <f>BK211+BK215+BK225+BK228+BK249+BK267+BK280+BK290+BK309+BK327</f>
        <v>0</v>
      </c>
    </row>
    <row r="211" spans="2:65" s="9" customFormat="1" ht="19.95" customHeight="1" x14ac:dyDescent="0.35">
      <c r="B211" s="153"/>
      <c r="C211" s="154"/>
      <c r="D211" s="163" t="s">
        <v>335</v>
      </c>
      <c r="E211" s="163"/>
      <c r="F211" s="163"/>
      <c r="G211" s="163"/>
      <c r="H211" s="163"/>
      <c r="I211" s="163"/>
      <c r="J211" s="163"/>
      <c r="K211" s="163"/>
      <c r="L211" s="163"/>
      <c r="M211" s="163"/>
      <c r="N211" s="299">
        <f>BK211</f>
        <v>0</v>
      </c>
      <c r="O211" s="300"/>
      <c r="P211" s="300"/>
      <c r="Q211" s="300"/>
      <c r="R211" s="156"/>
      <c r="T211" s="157"/>
      <c r="U211" s="154"/>
      <c r="V211" s="154"/>
      <c r="W211" s="158">
        <f>SUM(W212:W214)</f>
        <v>0</v>
      </c>
      <c r="X211" s="154"/>
      <c r="Y211" s="158">
        <f>SUM(Y212:Y214)</f>
        <v>4.3800000000000002E-3</v>
      </c>
      <c r="Z211" s="154"/>
      <c r="AA211" s="159">
        <f>SUM(AA212:AA214)</f>
        <v>0</v>
      </c>
      <c r="AR211" s="160" t="s">
        <v>86</v>
      </c>
      <c r="AT211" s="161" t="s">
        <v>76</v>
      </c>
      <c r="AU211" s="161" t="s">
        <v>83</v>
      </c>
      <c r="AY211" s="160" t="s">
        <v>154</v>
      </c>
      <c r="BK211" s="162">
        <f>SUM(BK212:BK214)</f>
        <v>0</v>
      </c>
    </row>
    <row r="212" spans="2:65" s="1" customFormat="1" ht="25.5" customHeight="1" x14ac:dyDescent="0.3">
      <c r="B212" s="135"/>
      <c r="C212" s="164" t="s">
        <v>474</v>
      </c>
      <c r="D212" s="164" t="s">
        <v>155</v>
      </c>
      <c r="E212" s="165" t="s">
        <v>475</v>
      </c>
      <c r="F212" s="281" t="s">
        <v>476</v>
      </c>
      <c r="G212" s="281"/>
      <c r="H212" s="281"/>
      <c r="I212" s="281"/>
      <c r="J212" s="166" t="s">
        <v>477</v>
      </c>
      <c r="K212" s="167">
        <v>2</v>
      </c>
      <c r="L212" s="282">
        <v>0</v>
      </c>
      <c r="M212" s="282"/>
      <c r="N212" s="283">
        <f>ROUND(L212*K212,3)</f>
        <v>0</v>
      </c>
      <c r="O212" s="283"/>
      <c r="P212" s="283"/>
      <c r="Q212" s="283"/>
      <c r="R212" s="138"/>
      <c r="T212" s="169" t="s">
        <v>5</v>
      </c>
      <c r="U212" s="47" t="s">
        <v>44</v>
      </c>
      <c r="V212" s="39"/>
      <c r="W212" s="170">
        <f>V212*K212</f>
        <v>0</v>
      </c>
      <c r="X212" s="170">
        <v>0</v>
      </c>
      <c r="Y212" s="170">
        <f>X212*K212</f>
        <v>0</v>
      </c>
      <c r="Z212" s="170">
        <v>0</v>
      </c>
      <c r="AA212" s="171">
        <f>Z212*K212</f>
        <v>0</v>
      </c>
      <c r="AR212" s="22" t="s">
        <v>239</v>
      </c>
      <c r="AT212" s="22" t="s">
        <v>155</v>
      </c>
      <c r="AU212" s="22" t="s">
        <v>86</v>
      </c>
      <c r="AY212" s="22" t="s">
        <v>154</v>
      </c>
      <c r="BE212" s="109">
        <f>IF(U212="základná",N212,0)</f>
        <v>0</v>
      </c>
      <c r="BF212" s="109">
        <f>IF(U212="znížená",N212,0)</f>
        <v>0</v>
      </c>
      <c r="BG212" s="109">
        <f>IF(U212="zákl. prenesená",N212,0)</f>
        <v>0</v>
      </c>
      <c r="BH212" s="109">
        <f>IF(U212="zníž. prenesená",N212,0)</f>
        <v>0</v>
      </c>
      <c r="BI212" s="109">
        <f>IF(U212="nulová",N212,0)</f>
        <v>0</v>
      </c>
      <c r="BJ212" s="22" t="s">
        <v>86</v>
      </c>
      <c r="BK212" s="172">
        <f>ROUND(L212*K212,3)</f>
        <v>0</v>
      </c>
      <c r="BL212" s="22" t="s">
        <v>239</v>
      </c>
      <c r="BM212" s="22" t="s">
        <v>478</v>
      </c>
    </row>
    <row r="213" spans="2:65" s="1" customFormat="1" ht="16.5" customHeight="1" x14ac:dyDescent="0.3">
      <c r="B213" s="135"/>
      <c r="C213" s="201" t="s">
        <v>479</v>
      </c>
      <c r="D213" s="201" t="s">
        <v>362</v>
      </c>
      <c r="E213" s="202" t="s">
        <v>480</v>
      </c>
      <c r="F213" s="308" t="s">
        <v>481</v>
      </c>
      <c r="G213" s="308"/>
      <c r="H213" s="308"/>
      <c r="I213" s="308"/>
      <c r="J213" s="203" t="s">
        <v>186</v>
      </c>
      <c r="K213" s="204">
        <v>1</v>
      </c>
      <c r="L213" s="309">
        <v>0</v>
      </c>
      <c r="M213" s="309"/>
      <c r="N213" s="310">
        <f>ROUND(L213*K213,3)</f>
        <v>0</v>
      </c>
      <c r="O213" s="283"/>
      <c r="P213" s="283"/>
      <c r="Q213" s="283"/>
      <c r="R213" s="138"/>
      <c r="T213" s="169" t="s">
        <v>5</v>
      </c>
      <c r="U213" s="47" t="s">
        <v>44</v>
      </c>
      <c r="V213" s="39"/>
      <c r="W213" s="170">
        <f>V213*K213</f>
        <v>0</v>
      </c>
      <c r="X213" s="170">
        <v>2.0799999999999998E-3</v>
      </c>
      <c r="Y213" s="170">
        <f>X213*K213</f>
        <v>2.0799999999999998E-3</v>
      </c>
      <c r="Z213" s="170">
        <v>0</v>
      </c>
      <c r="AA213" s="171">
        <f>Z213*K213</f>
        <v>0</v>
      </c>
      <c r="AR213" s="22" t="s">
        <v>316</v>
      </c>
      <c r="AT213" s="22" t="s">
        <v>362</v>
      </c>
      <c r="AU213" s="22" t="s">
        <v>86</v>
      </c>
      <c r="AY213" s="22" t="s">
        <v>154</v>
      </c>
      <c r="BE213" s="109">
        <f>IF(U213="základná",N213,0)</f>
        <v>0</v>
      </c>
      <c r="BF213" s="109">
        <f>IF(U213="znížená",N213,0)</f>
        <v>0</v>
      </c>
      <c r="BG213" s="109">
        <f>IF(U213="zákl. prenesená",N213,0)</f>
        <v>0</v>
      </c>
      <c r="BH213" s="109">
        <f>IF(U213="zníž. prenesená",N213,0)</f>
        <v>0</v>
      </c>
      <c r="BI213" s="109">
        <f>IF(U213="nulová",N213,0)</f>
        <v>0</v>
      </c>
      <c r="BJ213" s="22" t="s">
        <v>86</v>
      </c>
      <c r="BK213" s="172">
        <f>ROUND(L213*K213,3)</f>
        <v>0</v>
      </c>
      <c r="BL213" s="22" t="s">
        <v>239</v>
      </c>
      <c r="BM213" s="22" t="s">
        <v>482</v>
      </c>
    </row>
    <row r="214" spans="2:65" s="1" customFormat="1" ht="16.5" customHeight="1" x14ac:dyDescent="0.3">
      <c r="B214" s="135"/>
      <c r="C214" s="201" t="s">
        <v>483</v>
      </c>
      <c r="D214" s="201" t="s">
        <v>362</v>
      </c>
      <c r="E214" s="202" t="s">
        <v>484</v>
      </c>
      <c r="F214" s="308" t="s">
        <v>485</v>
      </c>
      <c r="G214" s="308"/>
      <c r="H214" s="308"/>
      <c r="I214" s="308"/>
      <c r="J214" s="203" t="s">
        <v>186</v>
      </c>
      <c r="K214" s="204">
        <v>1</v>
      </c>
      <c r="L214" s="309">
        <v>0</v>
      </c>
      <c r="M214" s="309"/>
      <c r="N214" s="310">
        <f>ROUND(L214*K214,3)</f>
        <v>0</v>
      </c>
      <c r="O214" s="283"/>
      <c r="P214" s="283"/>
      <c r="Q214" s="283"/>
      <c r="R214" s="138"/>
      <c r="T214" s="169" t="s">
        <v>5</v>
      </c>
      <c r="U214" s="47" t="s">
        <v>44</v>
      </c>
      <c r="V214" s="39"/>
      <c r="W214" s="170">
        <f>V214*K214</f>
        <v>0</v>
      </c>
      <c r="X214" s="170">
        <v>2.3E-3</v>
      </c>
      <c r="Y214" s="170">
        <f>X214*K214</f>
        <v>2.3E-3</v>
      </c>
      <c r="Z214" s="170">
        <v>0</v>
      </c>
      <c r="AA214" s="171">
        <f>Z214*K214</f>
        <v>0</v>
      </c>
      <c r="AR214" s="22" t="s">
        <v>316</v>
      </c>
      <c r="AT214" s="22" t="s">
        <v>362</v>
      </c>
      <c r="AU214" s="22" t="s">
        <v>86</v>
      </c>
      <c r="AY214" s="22" t="s">
        <v>154</v>
      </c>
      <c r="BE214" s="109">
        <f>IF(U214="základná",N214,0)</f>
        <v>0</v>
      </c>
      <c r="BF214" s="109">
        <f>IF(U214="znížená",N214,0)</f>
        <v>0</v>
      </c>
      <c r="BG214" s="109">
        <f>IF(U214="zákl. prenesená",N214,0)</f>
        <v>0</v>
      </c>
      <c r="BH214" s="109">
        <f>IF(U214="zníž. prenesená",N214,0)</f>
        <v>0</v>
      </c>
      <c r="BI214" s="109">
        <f>IF(U214="nulová",N214,0)</f>
        <v>0</v>
      </c>
      <c r="BJ214" s="22" t="s">
        <v>86</v>
      </c>
      <c r="BK214" s="172">
        <f>ROUND(L214*K214,3)</f>
        <v>0</v>
      </c>
      <c r="BL214" s="22" t="s">
        <v>239</v>
      </c>
      <c r="BM214" s="22" t="s">
        <v>486</v>
      </c>
    </row>
    <row r="215" spans="2:65" s="9" customFormat="1" ht="29.85" customHeight="1" x14ac:dyDescent="0.35">
      <c r="B215" s="153"/>
      <c r="C215" s="154"/>
      <c r="D215" s="163" t="s">
        <v>125</v>
      </c>
      <c r="E215" s="163"/>
      <c r="F215" s="163"/>
      <c r="G215" s="163"/>
      <c r="H215" s="163"/>
      <c r="I215" s="163"/>
      <c r="J215" s="163"/>
      <c r="K215" s="163"/>
      <c r="L215" s="163"/>
      <c r="M215" s="163"/>
      <c r="N215" s="301">
        <f>BK215</f>
        <v>0</v>
      </c>
      <c r="O215" s="302"/>
      <c r="P215" s="302"/>
      <c r="Q215" s="302"/>
      <c r="R215" s="156"/>
      <c r="T215" s="157"/>
      <c r="U215" s="154"/>
      <c r="V215" s="154"/>
      <c r="W215" s="158">
        <f>SUM(W216:W224)</f>
        <v>0</v>
      </c>
      <c r="X215" s="154"/>
      <c r="Y215" s="158">
        <f>SUM(Y216:Y224)</f>
        <v>0.44654512000000002</v>
      </c>
      <c r="Z215" s="154"/>
      <c r="AA215" s="159">
        <f>SUM(AA216:AA224)</f>
        <v>0</v>
      </c>
      <c r="AR215" s="160" t="s">
        <v>86</v>
      </c>
      <c r="AT215" s="161" t="s">
        <v>76</v>
      </c>
      <c r="AU215" s="161" t="s">
        <v>83</v>
      </c>
      <c r="AY215" s="160" t="s">
        <v>154</v>
      </c>
      <c r="BK215" s="162">
        <f>SUM(BK216:BK224)</f>
        <v>0</v>
      </c>
    </row>
    <row r="216" spans="2:65" s="1" customFormat="1" ht="38.25" customHeight="1" x14ac:dyDescent="0.3">
      <c r="B216" s="135"/>
      <c r="C216" s="164" t="s">
        <v>487</v>
      </c>
      <c r="D216" s="164" t="s">
        <v>155</v>
      </c>
      <c r="E216" s="165" t="s">
        <v>488</v>
      </c>
      <c r="F216" s="281" t="s">
        <v>782</v>
      </c>
      <c r="G216" s="281"/>
      <c r="H216" s="281"/>
      <c r="I216" s="281"/>
      <c r="J216" s="166" t="s">
        <v>158</v>
      </c>
      <c r="K216" s="167">
        <v>2.52</v>
      </c>
      <c r="L216" s="282">
        <v>0</v>
      </c>
      <c r="M216" s="282"/>
      <c r="N216" s="283">
        <f>ROUND(L216*K216,3)</f>
        <v>0</v>
      </c>
      <c r="O216" s="283"/>
      <c r="P216" s="283"/>
      <c r="Q216" s="283"/>
      <c r="R216" s="138"/>
      <c r="T216" s="169" t="s">
        <v>5</v>
      </c>
      <c r="U216" s="47" t="s">
        <v>44</v>
      </c>
      <c r="V216" s="39"/>
      <c r="W216" s="170">
        <f>V216*K216</f>
        <v>0</v>
      </c>
      <c r="X216" s="170">
        <v>2.274E-2</v>
      </c>
      <c r="Y216" s="170">
        <f>X216*K216</f>
        <v>5.7304800000000003E-2</v>
      </c>
      <c r="Z216" s="170">
        <v>0</v>
      </c>
      <c r="AA216" s="171">
        <f>Z216*K216</f>
        <v>0</v>
      </c>
      <c r="AR216" s="22" t="s">
        <v>239</v>
      </c>
      <c r="AT216" s="22" t="s">
        <v>155</v>
      </c>
      <c r="AU216" s="22" t="s">
        <v>86</v>
      </c>
      <c r="AY216" s="22" t="s">
        <v>154</v>
      </c>
      <c r="BE216" s="109">
        <f>IF(U216="základná",N216,0)</f>
        <v>0</v>
      </c>
      <c r="BF216" s="109">
        <f>IF(U216="znížená",N216,0)</f>
        <v>0</v>
      </c>
      <c r="BG216" s="109">
        <f>IF(U216="zákl. prenesená",N216,0)</f>
        <v>0</v>
      </c>
      <c r="BH216" s="109">
        <f>IF(U216="zníž. prenesená",N216,0)</f>
        <v>0</v>
      </c>
      <c r="BI216" s="109">
        <f>IF(U216="nulová",N216,0)</f>
        <v>0</v>
      </c>
      <c r="BJ216" s="22" t="s">
        <v>86</v>
      </c>
      <c r="BK216" s="172">
        <f>ROUND(L216*K216,3)</f>
        <v>0</v>
      </c>
      <c r="BL216" s="22" t="s">
        <v>239</v>
      </c>
      <c r="BM216" s="22" t="s">
        <v>489</v>
      </c>
    </row>
    <row r="217" spans="2:65" s="11" customFormat="1" ht="25.5" customHeight="1" x14ac:dyDescent="0.3">
      <c r="B217" s="181"/>
      <c r="C217" s="182"/>
      <c r="D217" s="182"/>
      <c r="E217" s="183" t="s">
        <v>5</v>
      </c>
      <c r="F217" s="286" t="s">
        <v>490</v>
      </c>
      <c r="G217" s="287"/>
      <c r="H217" s="287"/>
      <c r="I217" s="287"/>
      <c r="J217" s="182"/>
      <c r="K217" s="183" t="s">
        <v>5</v>
      </c>
      <c r="L217" s="182"/>
      <c r="M217" s="182"/>
      <c r="N217" s="182"/>
      <c r="O217" s="182"/>
      <c r="P217" s="182"/>
      <c r="Q217" s="182"/>
      <c r="R217" s="184"/>
      <c r="T217" s="185"/>
      <c r="U217" s="182"/>
      <c r="V217" s="182"/>
      <c r="W217" s="182"/>
      <c r="X217" s="182"/>
      <c r="Y217" s="182"/>
      <c r="Z217" s="182"/>
      <c r="AA217" s="186"/>
      <c r="AT217" s="187" t="s">
        <v>161</v>
      </c>
      <c r="AU217" s="187" t="s">
        <v>86</v>
      </c>
      <c r="AV217" s="11" t="s">
        <v>83</v>
      </c>
      <c r="AW217" s="11" t="s">
        <v>33</v>
      </c>
      <c r="AX217" s="11" t="s">
        <v>77</v>
      </c>
      <c r="AY217" s="187" t="s">
        <v>154</v>
      </c>
    </row>
    <row r="218" spans="2:65" s="10" customFormat="1" ht="16.5" customHeight="1" x14ac:dyDescent="0.3">
      <c r="B218" s="173"/>
      <c r="C218" s="174"/>
      <c r="D218" s="174"/>
      <c r="E218" s="175" t="s">
        <v>5</v>
      </c>
      <c r="F218" s="288" t="s">
        <v>292</v>
      </c>
      <c r="G218" s="289"/>
      <c r="H218" s="289"/>
      <c r="I218" s="289"/>
      <c r="J218" s="174"/>
      <c r="K218" s="176">
        <v>2.52</v>
      </c>
      <c r="L218" s="174"/>
      <c r="M218" s="174"/>
      <c r="N218" s="174"/>
      <c r="O218" s="174"/>
      <c r="P218" s="174"/>
      <c r="Q218" s="174"/>
      <c r="R218" s="177"/>
      <c r="T218" s="178"/>
      <c r="U218" s="174"/>
      <c r="V218" s="174"/>
      <c r="W218" s="174"/>
      <c r="X218" s="174"/>
      <c r="Y218" s="174"/>
      <c r="Z218" s="174"/>
      <c r="AA218" s="179"/>
      <c r="AT218" s="180" t="s">
        <v>161</v>
      </c>
      <c r="AU218" s="180" t="s">
        <v>86</v>
      </c>
      <c r="AV218" s="10" t="s">
        <v>86</v>
      </c>
      <c r="AW218" s="10" t="s">
        <v>33</v>
      </c>
      <c r="AX218" s="10" t="s">
        <v>83</v>
      </c>
      <c r="AY218" s="180" t="s">
        <v>154</v>
      </c>
    </row>
    <row r="219" spans="2:65" s="1" customFormat="1" ht="38.25" customHeight="1" x14ac:dyDescent="0.3">
      <c r="B219" s="135"/>
      <c r="C219" s="164" t="s">
        <v>491</v>
      </c>
      <c r="D219" s="164" t="s">
        <v>155</v>
      </c>
      <c r="E219" s="165" t="s">
        <v>492</v>
      </c>
      <c r="F219" s="281" t="s">
        <v>493</v>
      </c>
      <c r="G219" s="281"/>
      <c r="H219" s="281"/>
      <c r="I219" s="281"/>
      <c r="J219" s="166" t="s">
        <v>158</v>
      </c>
      <c r="K219" s="167">
        <v>10.486000000000001</v>
      </c>
      <c r="L219" s="282">
        <v>0</v>
      </c>
      <c r="M219" s="282"/>
      <c r="N219" s="283">
        <f>ROUND(L219*K219,3)</f>
        <v>0</v>
      </c>
      <c r="O219" s="283"/>
      <c r="P219" s="283"/>
      <c r="Q219" s="283"/>
      <c r="R219" s="138"/>
      <c r="T219" s="169" t="s">
        <v>5</v>
      </c>
      <c r="U219" s="47" t="s">
        <v>44</v>
      </c>
      <c r="V219" s="39"/>
      <c r="W219" s="170">
        <f>V219*K219</f>
        <v>0</v>
      </c>
      <c r="X219" s="170">
        <v>3.712E-2</v>
      </c>
      <c r="Y219" s="170">
        <f>X219*K219</f>
        <v>0.38924032000000003</v>
      </c>
      <c r="Z219" s="170">
        <v>0</v>
      </c>
      <c r="AA219" s="171">
        <f>Z219*K219</f>
        <v>0</v>
      </c>
      <c r="AR219" s="22" t="s">
        <v>239</v>
      </c>
      <c r="AT219" s="22" t="s">
        <v>155</v>
      </c>
      <c r="AU219" s="22" t="s">
        <v>86</v>
      </c>
      <c r="AY219" s="22" t="s">
        <v>154</v>
      </c>
      <c r="BE219" s="109">
        <f>IF(U219="základná",N219,0)</f>
        <v>0</v>
      </c>
      <c r="BF219" s="109">
        <f>IF(U219="znížená",N219,0)</f>
        <v>0</v>
      </c>
      <c r="BG219" s="109">
        <f>IF(U219="zákl. prenesená",N219,0)</f>
        <v>0</v>
      </c>
      <c r="BH219" s="109">
        <f>IF(U219="zníž. prenesená",N219,0)</f>
        <v>0</v>
      </c>
      <c r="BI219" s="109">
        <f>IF(U219="nulová",N219,0)</f>
        <v>0</v>
      </c>
      <c r="BJ219" s="22" t="s">
        <v>86</v>
      </c>
      <c r="BK219" s="172">
        <f>ROUND(L219*K219,3)</f>
        <v>0</v>
      </c>
      <c r="BL219" s="22" t="s">
        <v>239</v>
      </c>
      <c r="BM219" s="22" t="s">
        <v>494</v>
      </c>
    </row>
    <row r="220" spans="2:65" s="11" customFormat="1" ht="16.5" customHeight="1" x14ac:dyDescent="0.3">
      <c r="B220" s="181"/>
      <c r="C220" s="182"/>
      <c r="D220" s="182"/>
      <c r="E220" s="183" t="s">
        <v>5</v>
      </c>
      <c r="F220" s="286" t="s">
        <v>495</v>
      </c>
      <c r="G220" s="287"/>
      <c r="H220" s="287"/>
      <c r="I220" s="287"/>
      <c r="J220" s="182"/>
      <c r="K220" s="183" t="s">
        <v>5</v>
      </c>
      <c r="L220" s="182"/>
      <c r="M220" s="182"/>
      <c r="N220" s="182"/>
      <c r="O220" s="182"/>
      <c r="P220" s="182"/>
      <c r="Q220" s="182"/>
      <c r="R220" s="184"/>
      <c r="T220" s="185"/>
      <c r="U220" s="182"/>
      <c r="V220" s="182"/>
      <c r="W220" s="182"/>
      <c r="X220" s="182"/>
      <c r="Y220" s="182"/>
      <c r="Z220" s="182"/>
      <c r="AA220" s="186"/>
      <c r="AT220" s="187" t="s">
        <v>161</v>
      </c>
      <c r="AU220" s="187" t="s">
        <v>86</v>
      </c>
      <c r="AV220" s="11" t="s">
        <v>83</v>
      </c>
      <c r="AW220" s="11" t="s">
        <v>33</v>
      </c>
      <c r="AX220" s="11" t="s">
        <v>77</v>
      </c>
      <c r="AY220" s="187" t="s">
        <v>154</v>
      </c>
    </row>
    <row r="221" spans="2:65" s="10" customFormat="1" ht="16.5" customHeight="1" x14ac:dyDescent="0.3">
      <c r="B221" s="173"/>
      <c r="C221" s="174"/>
      <c r="D221" s="174"/>
      <c r="E221" s="175" t="s">
        <v>5</v>
      </c>
      <c r="F221" s="288" t="s">
        <v>496</v>
      </c>
      <c r="G221" s="289"/>
      <c r="H221" s="289"/>
      <c r="I221" s="289"/>
      <c r="J221" s="174"/>
      <c r="K221" s="176">
        <v>6.1459999999999999</v>
      </c>
      <c r="L221" s="174"/>
      <c r="M221" s="174"/>
      <c r="N221" s="174"/>
      <c r="O221" s="174"/>
      <c r="P221" s="174"/>
      <c r="Q221" s="174"/>
      <c r="R221" s="177"/>
      <c r="T221" s="178"/>
      <c r="U221" s="174"/>
      <c r="V221" s="174"/>
      <c r="W221" s="174"/>
      <c r="X221" s="174"/>
      <c r="Y221" s="174"/>
      <c r="Z221" s="174"/>
      <c r="AA221" s="179"/>
      <c r="AT221" s="180" t="s">
        <v>161</v>
      </c>
      <c r="AU221" s="180" t="s">
        <v>86</v>
      </c>
      <c r="AV221" s="10" t="s">
        <v>86</v>
      </c>
      <c r="AW221" s="10" t="s">
        <v>33</v>
      </c>
      <c r="AX221" s="10" t="s">
        <v>77</v>
      </c>
      <c r="AY221" s="180" t="s">
        <v>154</v>
      </c>
    </row>
    <row r="222" spans="2:65" s="10" customFormat="1" ht="16.5" customHeight="1" x14ac:dyDescent="0.3">
      <c r="B222" s="173"/>
      <c r="C222" s="174"/>
      <c r="D222" s="174"/>
      <c r="E222" s="175" t="s">
        <v>5</v>
      </c>
      <c r="F222" s="288" t="s">
        <v>497</v>
      </c>
      <c r="G222" s="289"/>
      <c r="H222" s="289"/>
      <c r="I222" s="289"/>
      <c r="J222" s="174"/>
      <c r="K222" s="176">
        <v>4.34</v>
      </c>
      <c r="L222" s="174"/>
      <c r="M222" s="174"/>
      <c r="N222" s="174"/>
      <c r="O222" s="174"/>
      <c r="P222" s="174"/>
      <c r="Q222" s="174"/>
      <c r="R222" s="177"/>
      <c r="T222" s="178"/>
      <c r="U222" s="174"/>
      <c r="V222" s="174"/>
      <c r="W222" s="174"/>
      <c r="X222" s="174"/>
      <c r="Y222" s="174"/>
      <c r="Z222" s="174"/>
      <c r="AA222" s="179"/>
      <c r="AT222" s="180" t="s">
        <v>161</v>
      </c>
      <c r="AU222" s="180" t="s">
        <v>86</v>
      </c>
      <c r="AV222" s="10" t="s">
        <v>86</v>
      </c>
      <c r="AW222" s="10" t="s">
        <v>33</v>
      </c>
      <c r="AX222" s="10" t="s">
        <v>77</v>
      </c>
      <c r="AY222" s="180" t="s">
        <v>154</v>
      </c>
    </row>
    <row r="223" spans="2:65" s="12" customFormat="1" ht="16.5" customHeight="1" x14ac:dyDescent="0.3">
      <c r="B223" s="188"/>
      <c r="C223" s="189"/>
      <c r="D223" s="189"/>
      <c r="E223" s="190" t="s">
        <v>5</v>
      </c>
      <c r="F223" s="292" t="s">
        <v>233</v>
      </c>
      <c r="G223" s="293"/>
      <c r="H223" s="293"/>
      <c r="I223" s="293"/>
      <c r="J223" s="189"/>
      <c r="K223" s="191">
        <v>10.486000000000001</v>
      </c>
      <c r="L223" s="189"/>
      <c r="M223" s="189"/>
      <c r="N223" s="189"/>
      <c r="O223" s="189"/>
      <c r="P223" s="189"/>
      <c r="Q223" s="189"/>
      <c r="R223" s="192"/>
      <c r="T223" s="193"/>
      <c r="U223" s="189"/>
      <c r="V223" s="189"/>
      <c r="W223" s="189"/>
      <c r="X223" s="189"/>
      <c r="Y223" s="189"/>
      <c r="Z223" s="189"/>
      <c r="AA223" s="194"/>
      <c r="AT223" s="195" t="s">
        <v>161</v>
      </c>
      <c r="AU223" s="195" t="s">
        <v>86</v>
      </c>
      <c r="AV223" s="12" t="s">
        <v>92</v>
      </c>
      <c r="AW223" s="12" t="s">
        <v>33</v>
      </c>
      <c r="AX223" s="12" t="s">
        <v>83</v>
      </c>
      <c r="AY223" s="195" t="s">
        <v>154</v>
      </c>
    </row>
    <row r="224" spans="2:65" s="1" customFormat="1" ht="25.5" customHeight="1" x14ac:dyDescent="0.3">
      <c r="B224" s="135"/>
      <c r="C224" s="164" t="s">
        <v>498</v>
      </c>
      <c r="D224" s="164" t="s">
        <v>155</v>
      </c>
      <c r="E224" s="165" t="s">
        <v>499</v>
      </c>
      <c r="F224" s="281" t="s">
        <v>500</v>
      </c>
      <c r="G224" s="281"/>
      <c r="H224" s="281"/>
      <c r="I224" s="281"/>
      <c r="J224" s="166" t="s">
        <v>255</v>
      </c>
      <c r="K224" s="167">
        <v>0.44700000000000001</v>
      </c>
      <c r="L224" s="282">
        <v>0</v>
      </c>
      <c r="M224" s="282"/>
      <c r="N224" s="283">
        <f>ROUND(L224*K224,3)</f>
        <v>0</v>
      </c>
      <c r="O224" s="283"/>
      <c r="P224" s="283"/>
      <c r="Q224" s="283"/>
      <c r="R224" s="138"/>
      <c r="T224" s="169" t="s">
        <v>5</v>
      </c>
      <c r="U224" s="47" t="s">
        <v>44</v>
      </c>
      <c r="V224" s="39"/>
      <c r="W224" s="170">
        <f>V224*K224</f>
        <v>0</v>
      </c>
      <c r="X224" s="170">
        <v>0</v>
      </c>
      <c r="Y224" s="170">
        <f>X224*K224</f>
        <v>0</v>
      </c>
      <c r="Z224" s="170">
        <v>0</v>
      </c>
      <c r="AA224" s="171">
        <f>Z224*K224</f>
        <v>0</v>
      </c>
      <c r="AR224" s="22" t="s">
        <v>239</v>
      </c>
      <c r="AT224" s="22" t="s">
        <v>155</v>
      </c>
      <c r="AU224" s="22" t="s">
        <v>86</v>
      </c>
      <c r="AY224" s="22" t="s">
        <v>154</v>
      </c>
      <c r="BE224" s="109">
        <f>IF(U224="základná",N224,0)</f>
        <v>0</v>
      </c>
      <c r="BF224" s="109">
        <f>IF(U224="znížená",N224,0)</f>
        <v>0</v>
      </c>
      <c r="BG224" s="109">
        <f>IF(U224="zákl. prenesená",N224,0)</f>
        <v>0</v>
      </c>
      <c r="BH224" s="109">
        <f>IF(U224="zníž. prenesená",N224,0)</f>
        <v>0</v>
      </c>
      <c r="BI224" s="109">
        <f>IF(U224="nulová",N224,0)</f>
        <v>0</v>
      </c>
      <c r="BJ224" s="22" t="s">
        <v>86</v>
      </c>
      <c r="BK224" s="172">
        <f>ROUND(L224*K224,3)</f>
        <v>0</v>
      </c>
      <c r="BL224" s="22" t="s">
        <v>239</v>
      </c>
      <c r="BM224" s="22" t="s">
        <v>501</v>
      </c>
    </row>
    <row r="225" spans="2:65" s="9" customFormat="1" ht="29.85" customHeight="1" x14ac:dyDescent="0.35">
      <c r="B225" s="153"/>
      <c r="C225" s="154"/>
      <c r="D225" s="163" t="s">
        <v>126</v>
      </c>
      <c r="E225" s="163"/>
      <c r="F225" s="163"/>
      <c r="G225" s="163"/>
      <c r="H225" s="163"/>
      <c r="I225" s="163"/>
      <c r="J225" s="163"/>
      <c r="K225" s="163"/>
      <c r="L225" s="163"/>
      <c r="M225" s="163"/>
      <c r="N225" s="301">
        <f>BK225</f>
        <v>0</v>
      </c>
      <c r="O225" s="302"/>
      <c r="P225" s="302"/>
      <c r="Q225" s="302"/>
      <c r="R225" s="156"/>
      <c r="T225" s="157"/>
      <c r="U225" s="154"/>
      <c r="V225" s="154"/>
      <c r="W225" s="158">
        <f>SUM(W226:W227)</f>
        <v>0</v>
      </c>
      <c r="X225" s="154"/>
      <c r="Y225" s="158">
        <f>SUM(Y226:Y227)</f>
        <v>2.9474999999999998E-2</v>
      </c>
      <c r="Z225" s="154"/>
      <c r="AA225" s="159">
        <f>SUM(AA226:AA227)</f>
        <v>0</v>
      </c>
      <c r="AR225" s="160" t="s">
        <v>86</v>
      </c>
      <c r="AT225" s="161" t="s">
        <v>76</v>
      </c>
      <c r="AU225" s="161" t="s">
        <v>83</v>
      </c>
      <c r="AY225" s="160" t="s">
        <v>154</v>
      </c>
      <c r="BK225" s="162">
        <f>SUM(BK226:BK227)</f>
        <v>0</v>
      </c>
    </row>
    <row r="226" spans="2:65" s="1" customFormat="1" ht="38.25" customHeight="1" x14ac:dyDescent="0.3">
      <c r="B226" s="135"/>
      <c r="C226" s="164" t="s">
        <v>502</v>
      </c>
      <c r="D226" s="164" t="s">
        <v>155</v>
      </c>
      <c r="E226" s="165" t="s">
        <v>503</v>
      </c>
      <c r="F226" s="281" t="s">
        <v>504</v>
      </c>
      <c r="G226" s="281"/>
      <c r="H226" s="281"/>
      <c r="I226" s="281"/>
      <c r="J226" s="166" t="s">
        <v>197</v>
      </c>
      <c r="K226" s="167">
        <v>13.1</v>
      </c>
      <c r="L226" s="282">
        <v>0</v>
      </c>
      <c r="M226" s="282"/>
      <c r="N226" s="283">
        <f>ROUND(L226*K226,3)</f>
        <v>0</v>
      </c>
      <c r="O226" s="283"/>
      <c r="P226" s="283"/>
      <c r="Q226" s="283"/>
      <c r="R226" s="138"/>
      <c r="T226" s="169" t="s">
        <v>5</v>
      </c>
      <c r="U226" s="47" t="s">
        <v>44</v>
      </c>
      <c r="V226" s="39"/>
      <c r="W226" s="170">
        <f>V226*K226</f>
        <v>0</v>
      </c>
      <c r="X226" s="170">
        <v>2.2499999999999998E-3</v>
      </c>
      <c r="Y226" s="170">
        <f>X226*K226</f>
        <v>2.9474999999999998E-2</v>
      </c>
      <c r="Z226" s="170">
        <v>0</v>
      </c>
      <c r="AA226" s="171">
        <f>Z226*K226</f>
        <v>0</v>
      </c>
      <c r="AR226" s="22" t="s">
        <v>239</v>
      </c>
      <c r="AT226" s="22" t="s">
        <v>155</v>
      </c>
      <c r="AU226" s="22" t="s">
        <v>86</v>
      </c>
      <c r="AY226" s="22" t="s">
        <v>154</v>
      </c>
      <c r="BE226" s="109">
        <f>IF(U226="základná",N226,0)</f>
        <v>0</v>
      </c>
      <c r="BF226" s="109">
        <f>IF(U226="znížená",N226,0)</f>
        <v>0</v>
      </c>
      <c r="BG226" s="109">
        <f>IF(U226="zákl. prenesená",N226,0)</f>
        <v>0</v>
      </c>
      <c r="BH226" s="109">
        <f>IF(U226="zníž. prenesená",N226,0)</f>
        <v>0</v>
      </c>
      <c r="BI226" s="109">
        <f>IF(U226="nulová",N226,0)</f>
        <v>0</v>
      </c>
      <c r="BJ226" s="22" t="s">
        <v>86</v>
      </c>
      <c r="BK226" s="172">
        <f>ROUND(L226*K226,3)</f>
        <v>0</v>
      </c>
      <c r="BL226" s="22" t="s">
        <v>239</v>
      </c>
      <c r="BM226" s="22" t="s">
        <v>505</v>
      </c>
    </row>
    <row r="227" spans="2:65" s="1" customFormat="1" ht="25.5" customHeight="1" x14ac:dyDescent="0.3">
      <c r="B227" s="135"/>
      <c r="C227" s="164" t="s">
        <v>506</v>
      </c>
      <c r="D227" s="164" t="s">
        <v>155</v>
      </c>
      <c r="E227" s="165" t="s">
        <v>507</v>
      </c>
      <c r="F227" s="281" t="s">
        <v>508</v>
      </c>
      <c r="G227" s="281"/>
      <c r="H227" s="281"/>
      <c r="I227" s="281"/>
      <c r="J227" s="166" t="s">
        <v>509</v>
      </c>
      <c r="K227" s="168">
        <v>0</v>
      </c>
      <c r="L227" s="282">
        <v>0</v>
      </c>
      <c r="M227" s="282"/>
      <c r="N227" s="283">
        <f>ROUND(L227*K227,3)</f>
        <v>0</v>
      </c>
      <c r="O227" s="283"/>
      <c r="P227" s="283"/>
      <c r="Q227" s="283"/>
      <c r="R227" s="138"/>
      <c r="T227" s="169" t="s">
        <v>5</v>
      </c>
      <c r="U227" s="47" t="s">
        <v>44</v>
      </c>
      <c r="V227" s="39"/>
      <c r="W227" s="170">
        <f>V227*K227</f>
        <v>0</v>
      </c>
      <c r="X227" s="170">
        <v>0</v>
      </c>
      <c r="Y227" s="170">
        <f>X227*K227</f>
        <v>0</v>
      </c>
      <c r="Z227" s="170">
        <v>0</v>
      </c>
      <c r="AA227" s="171">
        <f>Z227*K227</f>
        <v>0</v>
      </c>
      <c r="AR227" s="22" t="s">
        <v>239</v>
      </c>
      <c r="AT227" s="22" t="s">
        <v>155</v>
      </c>
      <c r="AU227" s="22" t="s">
        <v>86</v>
      </c>
      <c r="AY227" s="22" t="s">
        <v>154</v>
      </c>
      <c r="BE227" s="109">
        <f>IF(U227="základná",N227,0)</f>
        <v>0</v>
      </c>
      <c r="BF227" s="109">
        <f>IF(U227="znížená",N227,0)</f>
        <v>0</v>
      </c>
      <c r="BG227" s="109">
        <f>IF(U227="zákl. prenesená",N227,0)</f>
        <v>0</v>
      </c>
      <c r="BH227" s="109">
        <f>IF(U227="zníž. prenesená",N227,0)</f>
        <v>0</v>
      </c>
      <c r="BI227" s="109">
        <f>IF(U227="nulová",N227,0)</f>
        <v>0</v>
      </c>
      <c r="BJ227" s="22" t="s">
        <v>86</v>
      </c>
      <c r="BK227" s="172">
        <f>ROUND(L227*K227,3)</f>
        <v>0</v>
      </c>
      <c r="BL227" s="22" t="s">
        <v>239</v>
      </c>
      <c r="BM227" s="22" t="s">
        <v>510</v>
      </c>
    </row>
    <row r="228" spans="2:65" s="9" customFormat="1" ht="29.85" customHeight="1" x14ac:dyDescent="0.35">
      <c r="B228" s="153"/>
      <c r="C228" s="154"/>
      <c r="D228" s="163" t="s">
        <v>127</v>
      </c>
      <c r="E228" s="163"/>
      <c r="F228" s="163"/>
      <c r="G228" s="163"/>
      <c r="H228" s="163"/>
      <c r="I228" s="163"/>
      <c r="J228" s="163"/>
      <c r="K228" s="163"/>
      <c r="L228" s="163"/>
      <c r="M228" s="163"/>
      <c r="N228" s="301">
        <f>BK228</f>
        <v>0</v>
      </c>
      <c r="O228" s="302"/>
      <c r="P228" s="302"/>
      <c r="Q228" s="302"/>
      <c r="R228" s="156"/>
      <c r="T228" s="157"/>
      <c r="U228" s="154"/>
      <c r="V228" s="154"/>
      <c r="W228" s="158">
        <f>SUM(W229:W248)</f>
        <v>0</v>
      </c>
      <c r="X228" s="154"/>
      <c r="Y228" s="158">
        <f>SUM(Y229:Y248)</f>
        <v>6.8839220999999995</v>
      </c>
      <c r="Z228" s="154"/>
      <c r="AA228" s="159">
        <f>SUM(AA229:AA248)</f>
        <v>0</v>
      </c>
      <c r="AR228" s="160" t="s">
        <v>86</v>
      </c>
      <c r="AT228" s="161" t="s">
        <v>76</v>
      </c>
      <c r="AU228" s="161" t="s">
        <v>83</v>
      </c>
      <c r="AY228" s="160" t="s">
        <v>154</v>
      </c>
      <c r="BK228" s="162">
        <f>SUM(BK229:BK248)</f>
        <v>0</v>
      </c>
    </row>
    <row r="229" spans="2:65" s="1" customFormat="1" ht="25.5" customHeight="1" x14ac:dyDescent="0.3">
      <c r="B229" s="135"/>
      <c r="C229" s="164" t="s">
        <v>511</v>
      </c>
      <c r="D229" s="164" t="s">
        <v>155</v>
      </c>
      <c r="E229" s="165" t="s">
        <v>512</v>
      </c>
      <c r="F229" s="281" t="s">
        <v>513</v>
      </c>
      <c r="G229" s="281"/>
      <c r="H229" s="281"/>
      <c r="I229" s="281"/>
      <c r="J229" s="166" t="s">
        <v>197</v>
      </c>
      <c r="K229" s="167">
        <v>13.05</v>
      </c>
      <c r="L229" s="282">
        <v>0</v>
      </c>
      <c r="M229" s="282"/>
      <c r="N229" s="283">
        <f>ROUND(L229*K229,3)</f>
        <v>0</v>
      </c>
      <c r="O229" s="283"/>
      <c r="P229" s="283"/>
      <c r="Q229" s="283"/>
      <c r="R229" s="138"/>
      <c r="T229" s="169" t="s">
        <v>5</v>
      </c>
      <c r="U229" s="47" t="s">
        <v>44</v>
      </c>
      <c r="V229" s="39"/>
      <c r="W229" s="170">
        <f>V229*K229</f>
        <v>0</v>
      </c>
      <c r="X229" s="170">
        <v>8.8999999999999999E-3</v>
      </c>
      <c r="Y229" s="170">
        <f>X229*K229</f>
        <v>0.11614500000000001</v>
      </c>
      <c r="Z229" s="170">
        <v>0</v>
      </c>
      <c r="AA229" s="171">
        <f>Z229*K229</f>
        <v>0</v>
      </c>
      <c r="AR229" s="22" t="s">
        <v>92</v>
      </c>
      <c r="AT229" s="22" t="s">
        <v>155</v>
      </c>
      <c r="AU229" s="22" t="s">
        <v>86</v>
      </c>
      <c r="AY229" s="22" t="s">
        <v>154</v>
      </c>
      <c r="BE229" s="109">
        <f>IF(U229="základná",N229,0)</f>
        <v>0</v>
      </c>
      <c r="BF229" s="109">
        <f>IF(U229="znížená",N229,0)</f>
        <v>0</v>
      </c>
      <c r="BG229" s="109">
        <f>IF(U229="zákl. prenesená",N229,0)</f>
        <v>0</v>
      </c>
      <c r="BH229" s="109">
        <f>IF(U229="zníž. prenesená",N229,0)</f>
        <v>0</v>
      </c>
      <c r="BI229" s="109">
        <f>IF(U229="nulová",N229,0)</f>
        <v>0</v>
      </c>
      <c r="BJ229" s="22" t="s">
        <v>86</v>
      </c>
      <c r="BK229" s="172">
        <f>ROUND(L229*K229,3)</f>
        <v>0</v>
      </c>
      <c r="BL229" s="22" t="s">
        <v>92</v>
      </c>
      <c r="BM229" s="22" t="s">
        <v>514</v>
      </c>
    </row>
    <row r="230" spans="2:65" s="10" customFormat="1" ht="16.5" customHeight="1" x14ac:dyDescent="0.3">
      <c r="B230" s="173"/>
      <c r="C230" s="174"/>
      <c r="D230" s="174"/>
      <c r="E230" s="175" t="s">
        <v>5</v>
      </c>
      <c r="F230" s="284" t="s">
        <v>515</v>
      </c>
      <c r="G230" s="285"/>
      <c r="H230" s="285"/>
      <c r="I230" s="285"/>
      <c r="J230" s="174"/>
      <c r="K230" s="176">
        <v>13.05</v>
      </c>
      <c r="L230" s="174"/>
      <c r="M230" s="174"/>
      <c r="N230" s="174"/>
      <c r="O230" s="174"/>
      <c r="P230" s="174"/>
      <c r="Q230" s="174"/>
      <c r="R230" s="177"/>
      <c r="T230" s="178"/>
      <c r="U230" s="174"/>
      <c r="V230" s="174"/>
      <c r="W230" s="174"/>
      <c r="X230" s="174"/>
      <c r="Y230" s="174"/>
      <c r="Z230" s="174"/>
      <c r="AA230" s="179"/>
      <c r="AT230" s="180" t="s">
        <v>161</v>
      </c>
      <c r="AU230" s="180" t="s">
        <v>86</v>
      </c>
      <c r="AV230" s="10" t="s">
        <v>86</v>
      </c>
      <c r="AW230" s="10" t="s">
        <v>33</v>
      </c>
      <c r="AX230" s="10" t="s">
        <v>83</v>
      </c>
      <c r="AY230" s="180" t="s">
        <v>154</v>
      </c>
    </row>
    <row r="231" spans="2:65" s="1" customFormat="1" ht="25.5" customHeight="1" x14ac:dyDescent="0.3">
      <c r="B231" s="135"/>
      <c r="C231" s="201" t="s">
        <v>516</v>
      </c>
      <c r="D231" s="201" t="s">
        <v>362</v>
      </c>
      <c r="E231" s="202" t="s">
        <v>517</v>
      </c>
      <c r="F231" s="308" t="s">
        <v>518</v>
      </c>
      <c r="G231" s="308"/>
      <c r="H231" s="308"/>
      <c r="I231" s="308"/>
      <c r="J231" s="203" t="s">
        <v>197</v>
      </c>
      <c r="K231" s="204">
        <v>13.1</v>
      </c>
      <c r="L231" s="309">
        <v>0</v>
      </c>
      <c r="M231" s="309"/>
      <c r="N231" s="310">
        <f>ROUND(L231*K231,3)</f>
        <v>0</v>
      </c>
      <c r="O231" s="283"/>
      <c r="P231" s="283"/>
      <c r="Q231" s="283"/>
      <c r="R231" s="138"/>
      <c r="T231" s="169" t="s">
        <v>5</v>
      </c>
      <c r="U231" s="47" t="s">
        <v>44</v>
      </c>
      <c r="V231" s="39"/>
      <c r="W231" s="170">
        <f>V231*K231</f>
        <v>0</v>
      </c>
      <c r="X231" s="170">
        <v>5.0000000000000001E-4</v>
      </c>
      <c r="Y231" s="170">
        <f>X231*K231</f>
        <v>6.5500000000000003E-3</v>
      </c>
      <c r="Z231" s="170">
        <v>0</v>
      </c>
      <c r="AA231" s="171">
        <f>Z231*K231</f>
        <v>0</v>
      </c>
      <c r="AR231" s="22" t="s">
        <v>194</v>
      </c>
      <c r="AT231" s="22" t="s">
        <v>362</v>
      </c>
      <c r="AU231" s="22" t="s">
        <v>86</v>
      </c>
      <c r="AY231" s="22" t="s">
        <v>154</v>
      </c>
      <c r="BE231" s="109">
        <f>IF(U231="základná",N231,0)</f>
        <v>0</v>
      </c>
      <c r="BF231" s="109">
        <f>IF(U231="znížená",N231,0)</f>
        <v>0</v>
      </c>
      <c r="BG231" s="109">
        <f>IF(U231="zákl. prenesená",N231,0)</f>
        <v>0</v>
      </c>
      <c r="BH231" s="109">
        <f>IF(U231="zníž. prenesená",N231,0)</f>
        <v>0</v>
      </c>
      <c r="BI231" s="109">
        <f>IF(U231="nulová",N231,0)</f>
        <v>0</v>
      </c>
      <c r="BJ231" s="22" t="s">
        <v>86</v>
      </c>
      <c r="BK231" s="172">
        <f>ROUND(L231*K231,3)</f>
        <v>0</v>
      </c>
      <c r="BL231" s="22" t="s">
        <v>92</v>
      </c>
      <c r="BM231" s="22" t="s">
        <v>519</v>
      </c>
    </row>
    <row r="232" spans="2:65" s="1" customFormat="1" ht="89.25" customHeight="1" x14ac:dyDescent="0.3">
      <c r="B232" s="135"/>
      <c r="C232" s="164" t="s">
        <v>520</v>
      </c>
      <c r="D232" s="164" t="s">
        <v>155</v>
      </c>
      <c r="E232" s="165" t="s">
        <v>521</v>
      </c>
      <c r="F232" s="281" t="s">
        <v>522</v>
      </c>
      <c r="G232" s="281"/>
      <c r="H232" s="281"/>
      <c r="I232" s="281"/>
      <c r="J232" s="166" t="s">
        <v>197</v>
      </c>
      <c r="K232" s="167">
        <v>44.93</v>
      </c>
      <c r="L232" s="282">
        <v>0</v>
      </c>
      <c r="M232" s="282"/>
      <c r="N232" s="283">
        <f>ROUND(L232*K232,3)</f>
        <v>0</v>
      </c>
      <c r="O232" s="283"/>
      <c r="P232" s="283"/>
      <c r="Q232" s="283"/>
      <c r="R232" s="138"/>
      <c r="T232" s="169" t="s">
        <v>5</v>
      </c>
      <c r="U232" s="47" t="s">
        <v>44</v>
      </c>
      <c r="V232" s="39"/>
      <c r="W232" s="170">
        <f>V232*K232</f>
        <v>0</v>
      </c>
      <c r="X232" s="170">
        <v>2.1000000000000001E-4</v>
      </c>
      <c r="Y232" s="170">
        <f>X232*K232</f>
        <v>9.4353000000000006E-3</v>
      </c>
      <c r="Z232" s="170">
        <v>0</v>
      </c>
      <c r="AA232" s="171">
        <f>Z232*K232</f>
        <v>0</v>
      </c>
      <c r="AR232" s="22" t="s">
        <v>239</v>
      </c>
      <c r="AT232" s="22" t="s">
        <v>155</v>
      </c>
      <c r="AU232" s="22" t="s">
        <v>86</v>
      </c>
      <c r="AY232" s="22" t="s">
        <v>154</v>
      </c>
      <c r="BE232" s="109">
        <f>IF(U232="základná",N232,0)</f>
        <v>0</v>
      </c>
      <c r="BF232" s="109">
        <f>IF(U232="znížená",N232,0)</f>
        <v>0</v>
      </c>
      <c r="BG232" s="109">
        <f>IF(U232="zákl. prenesená",N232,0)</f>
        <v>0</v>
      </c>
      <c r="BH232" s="109">
        <f>IF(U232="zníž. prenesená",N232,0)</f>
        <v>0</v>
      </c>
      <c r="BI232" s="109">
        <f>IF(U232="nulová",N232,0)</f>
        <v>0</v>
      </c>
      <c r="BJ232" s="22" t="s">
        <v>86</v>
      </c>
      <c r="BK232" s="172">
        <f>ROUND(L232*K232,3)</f>
        <v>0</v>
      </c>
      <c r="BL232" s="22" t="s">
        <v>239</v>
      </c>
      <c r="BM232" s="22" t="s">
        <v>523</v>
      </c>
    </row>
    <row r="233" spans="2:65" s="10" customFormat="1" ht="16.5" customHeight="1" x14ac:dyDescent="0.3">
      <c r="B233" s="173"/>
      <c r="C233" s="174"/>
      <c r="D233" s="174"/>
      <c r="E233" s="175" t="s">
        <v>5</v>
      </c>
      <c r="F233" s="284" t="s">
        <v>524</v>
      </c>
      <c r="G233" s="285"/>
      <c r="H233" s="285"/>
      <c r="I233" s="285"/>
      <c r="J233" s="174"/>
      <c r="K233" s="176">
        <v>19.84</v>
      </c>
      <c r="L233" s="174"/>
      <c r="M233" s="174"/>
      <c r="N233" s="174"/>
      <c r="O233" s="174"/>
      <c r="P233" s="174"/>
      <c r="Q233" s="174"/>
      <c r="R233" s="177"/>
      <c r="T233" s="178"/>
      <c r="U233" s="174"/>
      <c r="V233" s="174"/>
      <c r="W233" s="174"/>
      <c r="X233" s="174"/>
      <c r="Y233" s="174"/>
      <c r="Z233" s="174"/>
      <c r="AA233" s="179"/>
      <c r="AT233" s="180" t="s">
        <v>161</v>
      </c>
      <c r="AU233" s="180" t="s">
        <v>86</v>
      </c>
      <c r="AV233" s="10" t="s">
        <v>86</v>
      </c>
      <c r="AW233" s="10" t="s">
        <v>33</v>
      </c>
      <c r="AX233" s="10" t="s">
        <v>77</v>
      </c>
      <c r="AY233" s="180" t="s">
        <v>154</v>
      </c>
    </row>
    <row r="234" spans="2:65" s="10" customFormat="1" ht="16.5" customHeight="1" x14ac:dyDescent="0.3">
      <c r="B234" s="173"/>
      <c r="C234" s="174"/>
      <c r="D234" s="174"/>
      <c r="E234" s="175" t="s">
        <v>5</v>
      </c>
      <c r="F234" s="288" t="s">
        <v>525</v>
      </c>
      <c r="G234" s="289"/>
      <c r="H234" s="289"/>
      <c r="I234" s="289"/>
      <c r="J234" s="174"/>
      <c r="K234" s="176">
        <v>17.39</v>
      </c>
      <c r="L234" s="174"/>
      <c r="M234" s="174"/>
      <c r="N234" s="174"/>
      <c r="O234" s="174"/>
      <c r="P234" s="174"/>
      <c r="Q234" s="174"/>
      <c r="R234" s="177"/>
      <c r="T234" s="178"/>
      <c r="U234" s="174"/>
      <c r="V234" s="174"/>
      <c r="W234" s="174"/>
      <c r="X234" s="174"/>
      <c r="Y234" s="174"/>
      <c r="Z234" s="174"/>
      <c r="AA234" s="179"/>
      <c r="AT234" s="180" t="s">
        <v>161</v>
      </c>
      <c r="AU234" s="180" t="s">
        <v>86</v>
      </c>
      <c r="AV234" s="10" t="s">
        <v>86</v>
      </c>
      <c r="AW234" s="10" t="s">
        <v>33</v>
      </c>
      <c r="AX234" s="10" t="s">
        <v>77</v>
      </c>
      <c r="AY234" s="180" t="s">
        <v>154</v>
      </c>
    </row>
    <row r="235" spans="2:65" s="10" customFormat="1" ht="16.5" customHeight="1" x14ac:dyDescent="0.3">
      <c r="B235" s="173"/>
      <c r="C235" s="174"/>
      <c r="D235" s="174"/>
      <c r="E235" s="175" t="s">
        <v>5</v>
      </c>
      <c r="F235" s="288" t="s">
        <v>526</v>
      </c>
      <c r="G235" s="289"/>
      <c r="H235" s="289"/>
      <c r="I235" s="289"/>
      <c r="J235" s="174"/>
      <c r="K235" s="176">
        <v>7.7</v>
      </c>
      <c r="L235" s="174"/>
      <c r="M235" s="174"/>
      <c r="N235" s="174"/>
      <c r="O235" s="174"/>
      <c r="P235" s="174"/>
      <c r="Q235" s="174"/>
      <c r="R235" s="177"/>
      <c r="T235" s="178"/>
      <c r="U235" s="174"/>
      <c r="V235" s="174"/>
      <c r="W235" s="174"/>
      <c r="X235" s="174"/>
      <c r="Y235" s="174"/>
      <c r="Z235" s="174"/>
      <c r="AA235" s="179"/>
      <c r="AT235" s="180" t="s">
        <v>161</v>
      </c>
      <c r="AU235" s="180" t="s">
        <v>86</v>
      </c>
      <c r="AV235" s="10" t="s">
        <v>86</v>
      </c>
      <c r="AW235" s="10" t="s">
        <v>33</v>
      </c>
      <c r="AX235" s="10" t="s">
        <v>77</v>
      </c>
      <c r="AY235" s="180" t="s">
        <v>154</v>
      </c>
    </row>
    <row r="236" spans="2:65" s="12" customFormat="1" ht="16.5" customHeight="1" x14ac:dyDescent="0.3">
      <c r="B236" s="188"/>
      <c r="C236" s="189"/>
      <c r="D236" s="189"/>
      <c r="E236" s="190" t="s">
        <v>5</v>
      </c>
      <c r="F236" s="292" t="s">
        <v>233</v>
      </c>
      <c r="G236" s="293"/>
      <c r="H236" s="293"/>
      <c r="I236" s="293"/>
      <c r="J236" s="189"/>
      <c r="K236" s="191">
        <v>44.93</v>
      </c>
      <c r="L236" s="189"/>
      <c r="M236" s="189"/>
      <c r="N236" s="189"/>
      <c r="O236" s="189"/>
      <c r="P236" s="189"/>
      <c r="Q236" s="189"/>
      <c r="R236" s="192"/>
      <c r="T236" s="193"/>
      <c r="U236" s="189"/>
      <c r="V236" s="189"/>
      <c r="W236" s="189"/>
      <c r="X236" s="189"/>
      <c r="Y236" s="189"/>
      <c r="Z236" s="189"/>
      <c r="AA236" s="194"/>
      <c r="AT236" s="195" t="s">
        <v>161</v>
      </c>
      <c r="AU236" s="195" t="s">
        <v>86</v>
      </c>
      <c r="AV236" s="12" t="s">
        <v>92</v>
      </c>
      <c r="AW236" s="12" t="s">
        <v>33</v>
      </c>
      <c r="AX236" s="12" t="s">
        <v>83</v>
      </c>
      <c r="AY236" s="195" t="s">
        <v>154</v>
      </c>
    </row>
    <row r="237" spans="2:65" s="1" customFormat="1" ht="89.25" customHeight="1" x14ac:dyDescent="0.3">
      <c r="B237" s="135"/>
      <c r="C237" s="201" t="s">
        <v>527</v>
      </c>
      <c r="D237" s="201" t="s">
        <v>362</v>
      </c>
      <c r="E237" s="202" t="s">
        <v>528</v>
      </c>
      <c r="F237" s="308" t="s">
        <v>529</v>
      </c>
      <c r="G237" s="308"/>
      <c r="H237" s="308"/>
      <c r="I237" s="308"/>
      <c r="J237" s="203" t="s">
        <v>186</v>
      </c>
      <c r="K237" s="204">
        <v>1</v>
      </c>
      <c r="L237" s="309">
        <v>0</v>
      </c>
      <c r="M237" s="309"/>
      <c r="N237" s="310">
        <f t="shared" ref="N237:N248" si="15">ROUND(L237*K237,3)</f>
        <v>0</v>
      </c>
      <c r="O237" s="283"/>
      <c r="P237" s="283"/>
      <c r="Q237" s="283"/>
      <c r="R237" s="138"/>
      <c r="T237" s="169" t="s">
        <v>5</v>
      </c>
      <c r="U237" s="47" t="s">
        <v>44</v>
      </c>
      <c r="V237" s="39"/>
      <c r="W237" s="170">
        <f t="shared" ref="W237:W248" si="16">V237*K237</f>
        <v>0</v>
      </c>
      <c r="X237" s="170">
        <v>1.38E-2</v>
      </c>
      <c r="Y237" s="170">
        <f t="shared" ref="Y237:Y248" si="17">X237*K237</f>
        <v>1.38E-2</v>
      </c>
      <c r="Z237" s="170">
        <v>0</v>
      </c>
      <c r="AA237" s="171">
        <f t="shared" ref="AA237:AA248" si="18">Z237*K237</f>
        <v>0</v>
      </c>
      <c r="AR237" s="22" t="s">
        <v>316</v>
      </c>
      <c r="AT237" s="22" t="s">
        <v>362</v>
      </c>
      <c r="AU237" s="22" t="s">
        <v>86</v>
      </c>
      <c r="AY237" s="22" t="s">
        <v>154</v>
      </c>
      <c r="BE237" s="109">
        <f t="shared" ref="BE237:BE248" si="19">IF(U237="základná",N237,0)</f>
        <v>0</v>
      </c>
      <c r="BF237" s="109">
        <f t="shared" ref="BF237:BF248" si="20">IF(U237="znížená",N237,0)</f>
        <v>0</v>
      </c>
      <c r="BG237" s="109">
        <f t="shared" ref="BG237:BG248" si="21">IF(U237="zákl. prenesená",N237,0)</f>
        <v>0</v>
      </c>
      <c r="BH237" s="109">
        <f t="shared" ref="BH237:BH248" si="22">IF(U237="zníž. prenesená",N237,0)</f>
        <v>0</v>
      </c>
      <c r="BI237" s="109">
        <f t="shared" ref="BI237:BI248" si="23">IF(U237="nulová",N237,0)</f>
        <v>0</v>
      </c>
      <c r="BJ237" s="22" t="s">
        <v>86</v>
      </c>
      <c r="BK237" s="172">
        <f t="shared" ref="BK237:BK248" si="24">ROUND(L237*K237,3)</f>
        <v>0</v>
      </c>
      <c r="BL237" s="22" t="s">
        <v>239</v>
      </c>
      <c r="BM237" s="22" t="s">
        <v>530</v>
      </c>
    </row>
    <row r="238" spans="2:65" s="1" customFormat="1" ht="89.25" customHeight="1" x14ac:dyDescent="0.3">
      <c r="B238" s="135"/>
      <c r="C238" s="201" t="s">
        <v>531</v>
      </c>
      <c r="D238" s="201" t="s">
        <v>362</v>
      </c>
      <c r="E238" s="202" t="s">
        <v>532</v>
      </c>
      <c r="F238" s="308" t="s">
        <v>533</v>
      </c>
      <c r="G238" s="308"/>
      <c r="H238" s="308"/>
      <c r="I238" s="308"/>
      <c r="J238" s="203" t="s">
        <v>186</v>
      </c>
      <c r="K238" s="204">
        <v>1</v>
      </c>
      <c r="L238" s="309">
        <v>0</v>
      </c>
      <c r="M238" s="309"/>
      <c r="N238" s="310">
        <f t="shared" si="15"/>
        <v>0</v>
      </c>
      <c r="O238" s="283"/>
      <c r="P238" s="283"/>
      <c r="Q238" s="283"/>
      <c r="R238" s="138"/>
      <c r="T238" s="169" t="s">
        <v>5</v>
      </c>
      <c r="U238" s="47" t="s">
        <v>44</v>
      </c>
      <c r="V238" s="39"/>
      <c r="W238" s="170">
        <f t="shared" si="16"/>
        <v>0</v>
      </c>
      <c r="X238" s="170">
        <v>1.38E-2</v>
      </c>
      <c r="Y238" s="170">
        <f t="shared" si="17"/>
        <v>1.38E-2</v>
      </c>
      <c r="Z238" s="170">
        <v>0</v>
      </c>
      <c r="AA238" s="171">
        <f t="shared" si="18"/>
        <v>0</v>
      </c>
      <c r="AR238" s="22" t="s">
        <v>316</v>
      </c>
      <c r="AT238" s="22" t="s">
        <v>362</v>
      </c>
      <c r="AU238" s="22" t="s">
        <v>86</v>
      </c>
      <c r="AY238" s="22" t="s">
        <v>154</v>
      </c>
      <c r="BE238" s="109">
        <f t="shared" si="19"/>
        <v>0</v>
      </c>
      <c r="BF238" s="109">
        <f t="shared" si="20"/>
        <v>0</v>
      </c>
      <c r="BG238" s="109">
        <f t="shared" si="21"/>
        <v>0</v>
      </c>
      <c r="BH238" s="109">
        <f t="shared" si="22"/>
        <v>0</v>
      </c>
      <c r="BI238" s="109">
        <f t="shared" si="23"/>
        <v>0</v>
      </c>
      <c r="BJ238" s="22" t="s">
        <v>86</v>
      </c>
      <c r="BK238" s="172">
        <f t="shared" si="24"/>
        <v>0</v>
      </c>
      <c r="BL238" s="22" t="s">
        <v>239</v>
      </c>
      <c r="BM238" s="22" t="s">
        <v>534</v>
      </c>
    </row>
    <row r="239" spans="2:65" s="1" customFormat="1" ht="63.75" customHeight="1" x14ac:dyDescent="0.3">
      <c r="B239" s="135"/>
      <c r="C239" s="201" t="s">
        <v>535</v>
      </c>
      <c r="D239" s="201" t="s">
        <v>362</v>
      </c>
      <c r="E239" s="202" t="s">
        <v>536</v>
      </c>
      <c r="F239" s="308" t="s">
        <v>537</v>
      </c>
      <c r="G239" s="308"/>
      <c r="H239" s="308"/>
      <c r="I239" s="308"/>
      <c r="J239" s="203" t="s">
        <v>186</v>
      </c>
      <c r="K239" s="204">
        <v>1</v>
      </c>
      <c r="L239" s="309">
        <v>0</v>
      </c>
      <c r="M239" s="309"/>
      <c r="N239" s="310">
        <f t="shared" si="15"/>
        <v>0</v>
      </c>
      <c r="O239" s="283"/>
      <c r="P239" s="283"/>
      <c r="Q239" s="283"/>
      <c r="R239" s="138"/>
      <c r="T239" s="169" t="s">
        <v>5</v>
      </c>
      <c r="U239" s="47" t="s">
        <v>44</v>
      </c>
      <c r="V239" s="39"/>
      <c r="W239" s="170">
        <f t="shared" si="16"/>
        <v>0</v>
      </c>
      <c r="X239" s="170">
        <v>1.38E-2</v>
      </c>
      <c r="Y239" s="170">
        <f t="shared" si="17"/>
        <v>1.38E-2</v>
      </c>
      <c r="Z239" s="170">
        <v>0</v>
      </c>
      <c r="AA239" s="171">
        <f t="shared" si="18"/>
        <v>0</v>
      </c>
      <c r="AR239" s="22" t="s">
        <v>316</v>
      </c>
      <c r="AT239" s="22" t="s">
        <v>362</v>
      </c>
      <c r="AU239" s="22" t="s">
        <v>86</v>
      </c>
      <c r="AY239" s="22" t="s">
        <v>154</v>
      </c>
      <c r="BE239" s="109">
        <f t="shared" si="19"/>
        <v>0</v>
      </c>
      <c r="BF239" s="109">
        <f t="shared" si="20"/>
        <v>0</v>
      </c>
      <c r="BG239" s="109">
        <f t="shared" si="21"/>
        <v>0</v>
      </c>
      <c r="BH239" s="109">
        <f t="shared" si="22"/>
        <v>0</v>
      </c>
      <c r="BI239" s="109">
        <f t="shared" si="23"/>
        <v>0</v>
      </c>
      <c r="BJ239" s="22" t="s">
        <v>86</v>
      </c>
      <c r="BK239" s="172">
        <f t="shared" si="24"/>
        <v>0</v>
      </c>
      <c r="BL239" s="22" t="s">
        <v>239</v>
      </c>
      <c r="BM239" s="22" t="s">
        <v>538</v>
      </c>
    </row>
    <row r="240" spans="2:65" s="1" customFormat="1" ht="25.5" customHeight="1" x14ac:dyDescent="0.3">
      <c r="B240" s="135"/>
      <c r="C240" s="201" t="s">
        <v>539</v>
      </c>
      <c r="D240" s="201" t="s">
        <v>362</v>
      </c>
      <c r="E240" s="202" t="s">
        <v>540</v>
      </c>
      <c r="F240" s="308" t="s">
        <v>541</v>
      </c>
      <c r="G240" s="308"/>
      <c r="H240" s="308"/>
      <c r="I240" s="308"/>
      <c r="J240" s="203" t="s">
        <v>416</v>
      </c>
      <c r="K240" s="204">
        <v>44.93</v>
      </c>
      <c r="L240" s="309">
        <v>0</v>
      </c>
      <c r="M240" s="309"/>
      <c r="N240" s="310">
        <f t="shared" si="15"/>
        <v>0</v>
      </c>
      <c r="O240" s="283"/>
      <c r="P240" s="283"/>
      <c r="Q240" s="283"/>
      <c r="R240" s="138"/>
      <c r="T240" s="169" t="s">
        <v>5</v>
      </c>
      <c r="U240" s="47" t="s">
        <v>44</v>
      </c>
      <c r="V240" s="39"/>
      <c r="W240" s="170">
        <f t="shared" si="16"/>
        <v>0</v>
      </c>
      <c r="X240" s="170">
        <v>7.3630000000000001E-2</v>
      </c>
      <c r="Y240" s="170">
        <f t="shared" si="17"/>
        <v>3.3081958999999999</v>
      </c>
      <c r="Z240" s="170">
        <v>0</v>
      </c>
      <c r="AA240" s="171">
        <f t="shared" si="18"/>
        <v>0</v>
      </c>
      <c r="AR240" s="22" t="s">
        <v>316</v>
      </c>
      <c r="AT240" s="22" t="s">
        <v>362</v>
      </c>
      <c r="AU240" s="22" t="s">
        <v>86</v>
      </c>
      <c r="AY240" s="22" t="s">
        <v>154</v>
      </c>
      <c r="BE240" s="109">
        <f t="shared" si="19"/>
        <v>0</v>
      </c>
      <c r="BF240" s="109">
        <f t="shared" si="20"/>
        <v>0</v>
      </c>
      <c r="BG240" s="109">
        <f t="shared" si="21"/>
        <v>0</v>
      </c>
      <c r="BH240" s="109">
        <f t="shared" si="22"/>
        <v>0</v>
      </c>
      <c r="BI240" s="109">
        <f t="shared" si="23"/>
        <v>0</v>
      </c>
      <c r="BJ240" s="22" t="s">
        <v>86</v>
      </c>
      <c r="BK240" s="172">
        <f t="shared" si="24"/>
        <v>0</v>
      </c>
      <c r="BL240" s="22" t="s">
        <v>239</v>
      </c>
      <c r="BM240" s="22" t="s">
        <v>542</v>
      </c>
    </row>
    <row r="241" spans="2:65" s="1" customFormat="1" ht="25.5" customHeight="1" x14ac:dyDescent="0.3">
      <c r="B241" s="135"/>
      <c r="C241" s="201" t="s">
        <v>543</v>
      </c>
      <c r="D241" s="201" t="s">
        <v>362</v>
      </c>
      <c r="E241" s="202" t="s">
        <v>544</v>
      </c>
      <c r="F241" s="308" t="s">
        <v>545</v>
      </c>
      <c r="G241" s="308"/>
      <c r="H241" s="308"/>
      <c r="I241" s="308"/>
      <c r="J241" s="203" t="s">
        <v>416</v>
      </c>
      <c r="K241" s="204">
        <v>44.93</v>
      </c>
      <c r="L241" s="309">
        <v>0</v>
      </c>
      <c r="M241" s="309"/>
      <c r="N241" s="310">
        <f t="shared" si="15"/>
        <v>0</v>
      </c>
      <c r="O241" s="283"/>
      <c r="P241" s="283"/>
      <c r="Q241" s="283"/>
      <c r="R241" s="138"/>
      <c r="T241" s="169" t="s">
        <v>5</v>
      </c>
      <c r="U241" s="47" t="s">
        <v>44</v>
      </c>
      <c r="V241" s="39"/>
      <c r="W241" s="170">
        <f t="shared" si="16"/>
        <v>0</v>
      </c>
      <c r="X241" s="170">
        <v>7.3630000000000001E-2</v>
      </c>
      <c r="Y241" s="170">
        <f t="shared" si="17"/>
        <v>3.3081958999999999</v>
      </c>
      <c r="Z241" s="170">
        <v>0</v>
      </c>
      <c r="AA241" s="171">
        <f t="shared" si="18"/>
        <v>0</v>
      </c>
      <c r="AR241" s="22" t="s">
        <v>316</v>
      </c>
      <c r="AT241" s="22" t="s">
        <v>362</v>
      </c>
      <c r="AU241" s="22" t="s">
        <v>86</v>
      </c>
      <c r="AY241" s="22" t="s">
        <v>154</v>
      </c>
      <c r="BE241" s="109">
        <f t="shared" si="19"/>
        <v>0</v>
      </c>
      <c r="BF241" s="109">
        <f t="shared" si="20"/>
        <v>0</v>
      </c>
      <c r="BG241" s="109">
        <f t="shared" si="21"/>
        <v>0</v>
      </c>
      <c r="BH241" s="109">
        <f t="shared" si="22"/>
        <v>0</v>
      </c>
      <c r="BI241" s="109">
        <f t="shared" si="23"/>
        <v>0</v>
      </c>
      <c r="BJ241" s="22" t="s">
        <v>86</v>
      </c>
      <c r="BK241" s="172">
        <f t="shared" si="24"/>
        <v>0</v>
      </c>
      <c r="BL241" s="22" t="s">
        <v>239</v>
      </c>
      <c r="BM241" s="22" t="s">
        <v>546</v>
      </c>
    </row>
    <row r="242" spans="2:65" s="1" customFormat="1" ht="38.25" customHeight="1" x14ac:dyDescent="0.3">
      <c r="B242" s="135"/>
      <c r="C242" s="164" t="s">
        <v>547</v>
      </c>
      <c r="D242" s="164" t="s">
        <v>155</v>
      </c>
      <c r="E242" s="165" t="s">
        <v>548</v>
      </c>
      <c r="F242" s="281" t="s">
        <v>549</v>
      </c>
      <c r="G242" s="281"/>
      <c r="H242" s="281"/>
      <c r="I242" s="281"/>
      <c r="J242" s="166" t="s">
        <v>186</v>
      </c>
      <c r="K242" s="167">
        <v>5</v>
      </c>
      <c r="L242" s="282">
        <v>0</v>
      </c>
      <c r="M242" s="282"/>
      <c r="N242" s="283">
        <f t="shared" si="15"/>
        <v>0</v>
      </c>
      <c r="O242" s="283"/>
      <c r="P242" s="283"/>
      <c r="Q242" s="283"/>
      <c r="R242" s="138"/>
      <c r="T242" s="169" t="s">
        <v>5</v>
      </c>
      <c r="U242" s="47" t="s">
        <v>44</v>
      </c>
      <c r="V242" s="39"/>
      <c r="W242" s="170">
        <f t="shared" si="16"/>
        <v>0</v>
      </c>
      <c r="X242" s="170">
        <v>0</v>
      </c>
      <c r="Y242" s="170">
        <f t="shared" si="17"/>
        <v>0</v>
      </c>
      <c r="Z242" s="170">
        <v>0</v>
      </c>
      <c r="AA242" s="171">
        <f t="shared" si="18"/>
        <v>0</v>
      </c>
      <c r="AR242" s="22" t="s">
        <v>239</v>
      </c>
      <c r="AT242" s="22" t="s">
        <v>155</v>
      </c>
      <c r="AU242" s="22" t="s">
        <v>86</v>
      </c>
      <c r="AY242" s="22" t="s">
        <v>154</v>
      </c>
      <c r="BE242" s="109">
        <f t="shared" si="19"/>
        <v>0</v>
      </c>
      <c r="BF242" s="109">
        <f t="shared" si="20"/>
        <v>0</v>
      </c>
      <c r="BG242" s="109">
        <f t="shared" si="21"/>
        <v>0</v>
      </c>
      <c r="BH242" s="109">
        <f t="shared" si="22"/>
        <v>0</v>
      </c>
      <c r="BI242" s="109">
        <f t="shared" si="23"/>
        <v>0</v>
      </c>
      <c r="BJ242" s="22" t="s">
        <v>86</v>
      </c>
      <c r="BK242" s="172">
        <f t="shared" si="24"/>
        <v>0</v>
      </c>
      <c r="BL242" s="22" t="s">
        <v>239</v>
      </c>
      <c r="BM242" s="22" t="s">
        <v>550</v>
      </c>
    </row>
    <row r="243" spans="2:65" s="1" customFormat="1" ht="25.5" customHeight="1" x14ac:dyDescent="0.3">
      <c r="B243" s="135"/>
      <c r="C243" s="201" t="s">
        <v>551</v>
      </c>
      <c r="D243" s="201" t="s">
        <v>362</v>
      </c>
      <c r="E243" s="202" t="s">
        <v>552</v>
      </c>
      <c r="F243" s="308" t="s">
        <v>553</v>
      </c>
      <c r="G243" s="308"/>
      <c r="H243" s="308"/>
      <c r="I243" s="308"/>
      <c r="J243" s="203" t="s">
        <v>186</v>
      </c>
      <c r="K243" s="204">
        <v>2</v>
      </c>
      <c r="L243" s="309">
        <v>0</v>
      </c>
      <c r="M243" s="309"/>
      <c r="N243" s="310">
        <f t="shared" si="15"/>
        <v>0</v>
      </c>
      <c r="O243" s="283"/>
      <c r="P243" s="283"/>
      <c r="Q243" s="283"/>
      <c r="R243" s="138"/>
      <c r="T243" s="169" t="s">
        <v>5</v>
      </c>
      <c r="U243" s="47" t="s">
        <v>44</v>
      </c>
      <c r="V243" s="39"/>
      <c r="W243" s="170">
        <f t="shared" si="16"/>
        <v>0</v>
      </c>
      <c r="X243" s="170">
        <v>1.38E-2</v>
      </c>
      <c r="Y243" s="170">
        <f t="shared" si="17"/>
        <v>2.76E-2</v>
      </c>
      <c r="Z243" s="170">
        <v>0</v>
      </c>
      <c r="AA243" s="171">
        <f t="shared" si="18"/>
        <v>0</v>
      </c>
      <c r="AR243" s="22" t="s">
        <v>316</v>
      </c>
      <c r="AT243" s="22" t="s">
        <v>362</v>
      </c>
      <c r="AU243" s="22" t="s">
        <v>86</v>
      </c>
      <c r="AY243" s="22" t="s">
        <v>154</v>
      </c>
      <c r="BE243" s="109">
        <f t="shared" si="19"/>
        <v>0</v>
      </c>
      <c r="BF243" s="109">
        <f t="shared" si="20"/>
        <v>0</v>
      </c>
      <c r="BG243" s="109">
        <f t="shared" si="21"/>
        <v>0</v>
      </c>
      <c r="BH243" s="109">
        <f t="shared" si="22"/>
        <v>0</v>
      </c>
      <c r="BI243" s="109">
        <f t="shared" si="23"/>
        <v>0</v>
      </c>
      <c r="BJ243" s="22" t="s">
        <v>86</v>
      </c>
      <c r="BK243" s="172">
        <f t="shared" si="24"/>
        <v>0</v>
      </c>
      <c r="BL243" s="22" t="s">
        <v>239</v>
      </c>
      <c r="BM243" s="22" t="s">
        <v>554</v>
      </c>
    </row>
    <row r="244" spans="2:65" s="1" customFormat="1" ht="51" customHeight="1" x14ac:dyDescent="0.3">
      <c r="B244" s="135"/>
      <c r="C244" s="201" t="s">
        <v>555</v>
      </c>
      <c r="D244" s="201" t="s">
        <v>362</v>
      </c>
      <c r="E244" s="202" t="s">
        <v>556</v>
      </c>
      <c r="F244" s="308" t="s">
        <v>557</v>
      </c>
      <c r="G244" s="308"/>
      <c r="H244" s="308"/>
      <c r="I244" s="308"/>
      <c r="J244" s="203" t="s">
        <v>186</v>
      </c>
      <c r="K244" s="204">
        <v>1</v>
      </c>
      <c r="L244" s="309">
        <v>0</v>
      </c>
      <c r="M244" s="309"/>
      <c r="N244" s="310">
        <f t="shared" si="15"/>
        <v>0</v>
      </c>
      <c r="O244" s="283"/>
      <c r="P244" s="283"/>
      <c r="Q244" s="283"/>
      <c r="R244" s="138"/>
      <c r="T244" s="169" t="s">
        <v>5</v>
      </c>
      <c r="U244" s="47" t="s">
        <v>44</v>
      </c>
      <c r="V244" s="39"/>
      <c r="W244" s="170">
        <f t="shared" si="16"/>
        <v>0</v>
      </c>
      <c r="X244" s="170">
        <v>1.38E-2</v>
      </c>
      <c r="Y244" s="170">
        <f t="shared" si="17"/>
        <v>1.38E-2</v>
      </c>
      <c r="Z244" s="170">
        <v>0</v>
      </c>
      <c r="AA244" s="171">
        <f t="shared" si="18"/>
        <v>0</v>
      </c>
      <c r="AR244" s="22" t="s">
        <v>316</v>
      </c>
      <c r="AT244" s="22" t="s">
        <v>362</v>
      </c>
      <c r="AU244" s="22" t="s">
        <v>86</v>
      </c>
      <c r="AY244" s="22" t="s">
        <v>154</v>
      </c>
      <c r="BE244" s="109">
        <f t="shared" si="19"/>
        <v>0</v>
      </c>
      <c r="BF244" s="109">
        <f t="shared" si="20"/>
        <v>0</v>
      </c>
      <c r="BG244" s="109">
        <f t="shared" si="21"/>
        <v>0</v>
      </c>
      <c r="BH244" s="109">
        <f t="shared" si="22"/>
        <v>0</v>
      </c>
      <c r="BI244" s="109">
        <f t="shared" si="23"/>
        <v>0</v>
      </c>
      <c r="BJ244" s="22" t="s">
        <v>86</v>
      </c>
      <c r="BK244" s="172">
        <f t="shared" si="24"/>
        <v>0</v>
      </c>
      <c r="BL244" s="22" t="s">
        <v>239</v>
      </c>
      <c r="BM244" s="22" t="s">
        <v>558</v>
      </c>
    </row>
    <row r="245" spans="2:65" s="1" customFormat="1" ht="25.5" customHeight="1" x14ac:dyDescent="0.3">
      <c r="B245" s="135"/>
      <c r="C245" s="201" t="s">
        <v>559</v>
      </c>
      <c r="D245" s="201" t="s">
        <v>362</v>
      </c>
      <c r="E245" s="202" t="s">
        <v>560</v>
      </c>
      <c r="F245" s="308" t="s">
        <v>561</v>
      </c>
      <c r="G245" s="308"/>
      <c r="H245" s="308"/>
      <c r="I245" s="308"/>
      <c r="J245" s="203" t="s">
        <v>186</v>
      </c>
      <c r="K245" s="204">
        <v>2</v>
      </c>
      <c r="L245" s="309">
        <v>0</v>
      </c>
      <c r="M245" s="309"/>
      <c r="N245" s="310">
        <f t="shared" si="15"/>
        <v>0</v>
      </c>
      <c r="O245" s="283"/>
      <c r="P245" s="283"/>
      <c r="Q245" s="283"/>
      <c r="R245" s="138"/>
      <c r="T245" s="169" t="s">
        <v>5</v>
      </c>
      <c r="U245" s="47" t="s">
        <v>44</v>
      </c>
      <c r="V245" s="39"/>
      <c r="W245" s="170">
        <f t="shared" si="16"/>
        <v>0</v>
      </c>
      <c r="X245" s="170">
        <v>1.38E-2</v>
      </c>
      <c r="Y245" s="170">
        <f t="shared" si="17"/>
        <v>2.76E-2</v>
      </c>
      <c r="Z245" s="170">
        <v>0</v>
      </c>
      <c r="AA245" s="171">
        <f t="shared" si="18"/>
        <v>0</v>
      </c>
      <c r="AR245" s="22" t="s">
        <v>316</v>
      </c>
      <c r="AT245" s="22" t="s">
        <v>362</v>
      </c>
      <c r="AU245" s="22" t="s">
        <v>86</v>
      </c>
      <c r="AY245" s="22" t="s">
        <v>154</v>
      </c>
      <c r="BE245" s="109">
        <f t="shared" si="19"/>
        <v>0</v>
      </c>
      <c r="BF245" s="109">
        <f t="shared" si="20"/>
        <v>0</v>
      </c>
      <c r="BG245" s="109">
        <f t="shared" si="21"/>
        <v>0</v>
      </c>
      <c r="BH245" s="109">
        <f t="shared" si="22"/>
        <v>0</v>
      </c>
      <c r="BI245" s="109">
        <f t="shared" si="23"/>
        <v>0</v>
      </c>
      <c r="BJ245" s="22" t="s">
        <v>86</v>
      </c>
      <c r="BK245" s="172">
        <f t="shared" si="24"/>
        <v>0</v>
      </c>
      <c r="BL245" s="22" t="s">
        <v>239</v>
      </c>
      <c r="BM245" s="22" t="s">
        <v>562</v>
      </c>
    </row>
    <row r="246" spans="2:65" s="1" customFormat="1" ht="38.25" customHeight="1" x14ac:dyDescent="0.3">
      <c r="B246" s="135"/>
      <c r="C246" s="164" t="s">
        <v>563</v>
      </c>
      <c r="D246" s="164" t="s">
        <v>155</v>
      </c>
      <c r="E246" s="165" t="s">
        <v>564</v>
      </c>
      <c r="F246" s="281" t="s">
        <v>565</v>
      </c>
      <c r="G246" s="281"/>
      <c r="H246" s="281"/>
      <c r="I246" s="281"/>
      <c r="J246" s="166" t="s">
        <v>186</v>
      </c>
      <c r="K246" s="167">
        <v>1</v>
      </c>
      <c r="L246" s="282">
        <v>0</v>
      </c>
      <c r="M246" s="282"/>
      <c r="N246" s="283">
        <f t="shared" si="15"/>
        <v>0</v>
      </c>
      <c r="O246" s="283"/>
      <c r="P246" s="283"/>
      <c r="Q246" s="283"/>
      <c r="R246" s="138"/>
      <c r="T246" s="169" t="s">
        <v>5</v>
      </c>
      <c r="U246" s="47" t="s">
        <v>44</v>
      </c>
      <c r="V246" s="39"/>
      <c r="W246" s="170">
        <f t="shared" si="16"/>
        <v>0</v>
      </c>
      <c r="X246" s="170">
        <v>0</v>
      </c>
      <c r="Y246" s="170">
        <f t="shared" si="17"/>
        <v>0</v>
      </c>
      <c r="Z246" s="170">
        <v>0</v>
      </c>
      <c r="AA246" s="171">
        <f t="shared" si="18"/>
        <v>0</v>
      </c>
      <c r="AR246" s="22" t="s">
        <v>239</v>
      </c>
      <c r="AT246" s="22" t="s">
        <v>155</v>
      </c>
      <c r="AU246" s="22" t="s">
        <v>86</v>
      </c>
      <c r="AY246" s="22" t="s">
        <v>154</v>
      </c>
      <c r="BE246" s="109">
        <f t="shared" si="19"/>
        <v>0</v>
      </c>
      <c r="BF246" s="109">
        <f t="shared" si="20"/>
        <v>0</v>
      </c>
      <c r="BG246" s="109">
        <f t="shared" si="21"/>
        <v>0</v>
      </c>
      <c r="BH246" s="109">
        <f t="shared" si="22"/>
        <v>0</v>
      </c>
      <c r="BI246" s="109">
        <f t="shared" si="23"/>
        <v>0</v>
      </c>
      <c r="BJ246" s="22" t="s">
        <v>86</v>
      </c>
      <c r="BK246" s="172">
        <f t="shared" si="24"/>
        <v>0</v>
      </c>
      <c r="BL246" s="22" t="s">
        <v>239</v>
      </c>
      <c r="BM246" s="22" t="s">
        <v>566</v>
      </c>
    </row>
    <row r="247" spans="2:65" s="1" customFormat="1" ht="38.25" customHeight="1" x14ac:dyDescent="0.3">
      <c r="B247" s="135"/>
      <c r="C247" s="201" t="s">
        <v>567</v>
      </c>
      <c r="D247" s="201" t="s">
        <v>362</v>
      </c>
      <c r="E247" s="202" t="s">
        <v>568</v>
      </c>
      <c r="F247" s="308" t="s">
        <v>569</v>
      </c>
      <c r="G247" s="308"/>
      <c r="H247" s="308"/>
      <c r="I247" s="308"/>
      <c r="J247" s="203" t="s">
        <v>186</v>
      </c>
      <c r="K247" s="204">
        <v>1</v>
      </c>
      <c r="L247" s="309">
        <v>0</v>
      </c>
      <c r="M247" s="309"/>
      <c r="N247" s="310">
        <f t="shared" si="15"/>
        <v>0</v>
      </c>
      <c r="O247" s="283"/>
      <c r="P247" s="283"/>
      <c r="Q247" s="283"/>
      <c r="R247" s="138"/>
      <c r="T247" s="169" t="s">
        <v>5</v>
      </c>
      <c r="U247" s="47" t="s">
        <v>44</v>
      </c>
      <c r="V247" s="39"/>
      <c r="W247" s="170">
        <f t="shared" si="16"/>
        <v>0</v>
      </c>
      <c r="X247" s="170">
        <v>2.5000000000000001E-2</v>
      </c>
      <c r="Y247" s="170">
        <f t="shared" si="17"/>
        <v>2.5000000000000001E-2</v>
      </c>
      <c r="Z247" s="170">
        <v>0</v>
      </c>
      <c r="AA247" s="171">
        <f t="shared" si="18"/>
        <v>0</v>
      </c>
      <c r="AR247" s="22" t="s">
        <v>316</v>
      </c>
      <c r="AT247" s="22" t="s">
        <v>362</v>
      </c>
      <c r="AU247" s="22" t="s">
        <v>86</v>
      </c>
      <c r="AY247" s="22" t="s">
        <v>154</v>
      </c>
      <c r="BE247" s="109">
        <f t="shared" si="19"/>
        <v>0</v>
      </c>
      <c r="BF247" s="109">
        <f t="shared" si="20"/>
        <v>0</v>
      </c>
      <c r="BG247" s="109">
        <f t="shared" si="21"/>
        <v>0</v>
      </c>
      <c r="BH247" s="109">
        <f t="shared" si="22"/>
        <v>0</v>
      </c>
      <c r="BI247" s="109">
        <f t="shared" si="23"/>
        <v>0</v>
      </c>
      <c r="BJ247" s="22" t="s">
        <v>86</v>
      </c>
      <c r="BK247" s="172">
        <f t="shared" si="24"/>
        <v>0</v>
      </c>
      <c r="BL247" s="22" t="s">
        <v>239</v>
      </c>
      <c r="BM247" s="22" t="s">
        <v>570</v>
      </c>
    </row>
    <row r="248" spans="2:65" s="1" customFormat="1" ht="25.5" customHeight="1" x14ac:dyDescent="0.3">
      <c r="B248" s="135"/>
      <c r="C248" s="164" t="s">
        <v>571</v>
      </c>
      <c r="D248" s="164" t="s">
        <v>155</v>
      </c>
      <c r="E248" s="165" t="s">
        <v>572</v>
      </c>
      <c r="F248" s="281" t="s">
        <v>573</v>
      </c>
      <c r="G248" s="281"/>
      <c r="H248" s="281"/>
      <c r="I248" s="281"/>
      <c r="J248" s="166" t="s">
        <v>509</v>
      </c>
      <c r="K248" s="168">
        <v>0</v>
      </c>
      <c r="L248" s="282">
        <v>0</v>
      </c>
      <c r="M248" s="282"/>
      <c r="N248" s="283">
        <f t="shared" si="15"/>
        <v>0</v>
      </c>
      <c r="O248" s="283"/>
      <c r="P248" s="283"/>
      <c r="Q248" s="283"/>
      <c r="R248" s="138"/>
      <c r="T248" s="169" t="s">
        <v>5</v>
      </c>
      <c r="U248" s="47" t="s">
        <v>44</v>
      </c>
      <c r="V248" s="39"/>
      <c r="W248" s="170">
        <f t="shared" si="16"/>
        <v>0</v>
      </c>
      <c r="X248" s="170">
        <v>0</v>
      </c>
      <c r="Y248" s="170">
        <f t="shared" si="17"/>
        <v>0</v>
      </c>
      <c r="Z248" s="170">
        <v>0</v>
      </c>
      <c r="AA248" s="171">
        <f t="shared" si="18"/>
        <v>0</v>
      </c>
      <c r="AR248" s="22" t="s">
        <v>239</v>
      </c>
      <c r="AT248" s="22" t="s">
        <v>155</v>
      </c>
      <c r="AU248" s="22" t="s">
        <v>86</v>
      </c>
      <c r="AY248" s="22" t="s">
        <v>154</v>
      </c>
      <c r="BE248" s="109">
        <f t="shared" si="19"/>
        <v>0</v>
      </c>
      <c r="BF248" s="109">
        <f t="shared" si="20"/>
        <v>0</v>
      </c>
      <c r="BG248" s="109">
        <f t="shared" si="21"/>
        <v>0</v>
      </c>
      <c r="BH248" s="109">
        <f t="shared" si="22"/>
        <v>0</v>
      </c>
      <c r="BI248" s="109">
        <f t="shared" si="23"/>
        <v>0</v>
      </c>
      <c r="BJ248" s="22" t="s">
        <v>86</v>
      </c>
      <c r="BK248" s="172">
        <f t="shared" si="24"/>
        <v>0</v>
      </c>
      <c r="BL248" s="22" t="s">
        <v>239</v>
      </c>
      <c r="BM248" s="22" t="s">
        <v>574</v>
      </c>
    </row>
    <row r="249" spans="2:65" s="9" customFormat="1" ht="29.85" customHeight="1" x14ac:dyDescent="0.35">
      <c r="B249" s="153"/>
      <c r="C249" s="154"/>
      <c r="D249" s="163" t="s">
        <v>128</v>
      </c>
      <c r="E249" s="163"/>
      <c r="F249" s="163"/>
      <c r="G249" s="163"/>
      <c r="H249" s="163"/>
      <c r="I249" s="163"/>
      <c r="J249" s="163"/>
      <c r="K249" s="163"/>
      <c r="L249" s="163"/>
      <c r="M249" s="163"/>
      <c r="N249" s="301">
        <f>BK249</f>
        <v>0</v>
      </c>
      <c r="O249" s="302"/>
      <c r="P249" s="302"/>
      <c r="Q249" s="302"/>
      <c r="R249" s="156"/>
      <c r="T249" s="157"/>
      <c r="U249" s="154"/>
      <c r="V249" s="154"/>
      <c r="W249" s="158">
        <f>SUM(W250:W266)</f>
        <v>0</v>
      </c>
      <c r="X249" s="154"/>
      <c r="Y249" s="158">
        <f>SUM(Y250:Y266)</f>
        <v>7.0957850000000003E-2</v>
      </c>
      <c r="Z249" s="154"/>
      <c r="AA249" s="159">
        <f>SUM(AA250:AA266)</f>
        <v>0</v>
      </c>
      <c r="AR249" s="160" t="s">
        <v>86</v>
      </c>
      <c r="AT249" s="161" t="s">
        <v>76</v>
      </c>
      <c r="AU249" s="161" t="s">
        <v>83</v>
      </c>
      <c r="AY249" s="160" t="s">
        <v>154</v>
      </c>
      <c r="BK249" s="162">
        <f>SUM(BK250:BK266)</f>
        <v>0</v>
      </c>
    </row>
    <row r="250" spans="2:65" s="1" customFormat="1" ht="16.5" customHeight="1" x14ac:dyDescent="0.3">
      <c r="B250" s="135"/>
      <c r="C250" s="164" t="s">
        <v>575</v>
      </c>
      <c r="D250" s="164" t="s">
        <v>155</v>
      </c>
      <c r="E250" s="165" t="s">
        <v>576</v>
      </c>
      <c r="F250" s="281" t="s">
        <v>577</v>
      </c>
      <c r="G250" s="281"/>
      <c r="H250" s="281"/>
      <c r="I250" s="281"/>
      <c r="J250" s="166" t="s">
        <v>158</v>
      </c>
      <c r="K250" s="167">
        <v>32.865000000000002</v>
      </c>
      <c r="L250" s="282">
        <v>0</v>
      </c>
      <c r="M250" s="282"/>
      <c r="N250" s="283">
        <f>ROUND(L250*K250,3)</f>
        <v>0</v>
      </c>
      <c r="O250" s="283"/>
      <c r="P250" s="283"/>
      <c r="Q250" s="283"/>
      <c r="R250" s="138"/>
      <c r="T250" s="169" t="s">
        <v>5</v>
      </c>
      <c r="U250" s="47" t="s">
        <v>44</v>
      </c>
      <c r="V250" s="39"/>
      <c r="W250" s="170">
        <f>V250*K250</f>
        <v>0</v>
      </c>
      <c r="X250" s="170">
        <v>9.0000000000000006E-5</v>
      </c>
      <c r="Y250" s="170">
        <f>X250*K250</f>
        <v>2.9578500000000001E-3</v>
      </c>
      <c r="Z250" s="170">
        <v>0</v>
      </c>
      <c r="AA250" s="171">
        <f>Z250*K250</f>
        <v>0</v>
      </c>
      <c r="AR250" s="22" t="s">
        <v>239</v>
      </c>
      <c r="AT250" s="22" t="s">
        <v>155</v>
      </c>
      <c r="AU250" s="22" t="s">
        <v>86</v>
      </c>
      <c r="AY250" s="22" t="s">
        <v>154</v>
      </c>
      <c r="BE250" s="109">
        <f>IF(U250="základná",N250,0)</f>
        <v>0</v>
      </c>
      <c r="BF250" s="109">
        <f>IF(U250="znížená",N250,0)</f>
        <v>0</v>
      </c>
      <c r="BG250" s="109">
        <f>IF(U250="zákl. prenesená",N250,0)</f>
        <v>0</v>
      </c>
      <c r="BH250" s="109">
        <f>IF(U250="zníž. prenesená",N250,0)</f>
        <v>0</v>
      </c>
      <c r="BI250" s="109">
        <f>IF(U250="nulová",N250,0)</f>
        <v>0</v>
      </c>
      <c r="BJ250" s="22" t="s">
        <v>86</v>
      </c>
      <c r="BK250" s="172">
        <f>ROUND(L250*K250,3)</f>
        <v>0</v>
      </c>
      <c r="BL250" s="22" t="s">
        <v>239</v>
      </c>
      <c r="BM250" s="22" t="s">
        <v>578</v>
      </c>
    </row>
    <row r="251" spans="2:65" s="10" customFormat="1" ht="16.5" customHeight="1" x14ac:dyDescent="0.3">
      <c r="B251" s="173"/>
      <c r="C251" s="174"/>
      <c r="D251" s="174"/>
      <c r="E251" s="175" t="s">
        <v>5</v>
      </c>
      <c r="F251" s="284" t="s">
        <v>579</v>
      </c>
      <c r="G251" s="285"/>
      <c r="H251" s="285"/>
      <c r="I251" s="285"/>
      <c r="J251" s="174"/>
      <c r="K251" s="176">
        <v>27.3</v>
      </c>
      <c r="L251" s="174"/>
      <c r="M251" s="174"/>
      <c r="N251" s="174"/>
      <c r="O251" s="174"/>
      <c r="P251" s="174"/>
      <c r="Q251" s="174"/>
      <c r="R251" s="177"/>
      <c r="T251" s="178"/>
      <c r="U251" s="174"/>
      <c r="V251" s="174"/>
      <c r="W251" s="174"/>
      <c r="X251" s="174"/>
      <c r="Y251" s="174"/>
      <c r="Z251" s="174"/>
      <c r="AA251" s="179"/>
      <c r="AT251" s="180" t="s">
        <v>161</v>
      </c>
      <c r="AU251" s="180" t="s">
        <v>86</v>
      </c>
      <c r="AV251" s="10" t="s">
        <v>86</v>
      </c>
      <c r="AW251" s="10" t="s">
        <v>33</v>
      </c>
      <c r="AX251" s="10" t="s">
        <v>77</v>
      </c>
      <c r="AY251" s="180" t="s">
        <v>154</v>
      </c>
    </row>
    <row r="252" spans="2:65" s="10" customFormat="1" ht="16.5" customHeight="1" x14ac:dyDescent="0.3">
      <c r="B252" s="173"/>
      <c r="C252" s="174"/>
      <c r="D252" s="174"/>
      <c r="E252" s="175" t="s">
        <v>5</v>
      </c>
      <c r="F252" s="288" t="s">
        <v>580</v>
      </c>
      <c r="G252" s="289"/>
      <c r="H252" s="289"/>
      <c r="I252" s="289"/>
      <c r="J252" s="174"/>
      <c r="K252" s="176">
        <v>1.89</v>
      </c>
      <c r="L252" s="174"/>
      <c r="M252" s="174"/>
      <c r="N252" s="174"/>
      <c r="O252" s="174"/>
      <c r="P252" s="174"/>
      <c r="Q252" s="174"/>
      <c r="R252" s="177"/>
      <c r="T252" s="178"/>
      <c r="U252" s="174"/>
      <c r="V252" s="174"/>
      <c r="W252" s="174"/>
      <c r="X252" s="174"/>
      <c r="Y252" s="174"/>
      <c r="Z252" s="174"/>
      <c r="AA252" s="179"/>
      <c r="AT252" s="180" t="s">
        <v>161</v>
      </c>
      <c r="AU252" s="180" t="s">
        <v>86</v>
      </c>
      <c r="AV252" s="10" t="s">
        <v>86</v>
      </c>
      <c r="AW252" s="10" t="s">
        <v>33</v>
      </c>
      <c r="AX252" s="10" t="s">
        <v>77</v>
      </c>
      <c r="AY252" s="180" t="s">
        <v>154</v>
      </c>
    </row>
    <row r="253" spans="2:65" s="10" customFormat="1" ht="16.5" customHeight="1" x14ac:dyDescent="0.3">
      <c r="B253" s="173"/>
      <c r="C253" s="174"/>
      <c r="D253" s="174"/>
      <c r="E253" s="175" t="s">
        <v>5</v>
      </c>
      <c r="F253" s="288" t="s">
        <v>581</v>
      </c>
      <c r="G253" s="289"/>
      <c r="H253" s="289"/>
      <c r="I253" s="289"/>
      <c r="J253" s="174"/>
      <c r="K253" s="176">
        <v>3.6749999999999998</v>
      </c>
      <c r="L253" s="174"/>
      <c r="M253" s="174"/>
      <c r="N253" s="174"/>
      <c r="O253" s="174"/>
      <c r="P253" s="174"/>
      <c r="Q253" s="174"/>
      <c r="R253" s="177"/>
      <c r="T253" s="178"/>
      <c r="U253" s="174"/>
      <c r="V253" s="174"/>
      <c r="W253" s="174"/>
      <c r="X253" s="174"/>
      <c r="Y253" s="174"/>
      <c r="Z253" s="174"/>
      <c r="AA253" s="179"/>
      <c r="AT253" s="180" t="s">
        <v>161</v>
      </c>
      <c r="AU253" s="180" t="s">
        <v>86</v>
      </c>
      <c r="AV253" s="10" t="s">
        <v>86</v>
      </c>
      <c r="AW253" s="10" t="s">
        <v>33</v>
      </c>
      <c r="AX253" s="10" t="s">
        <v>77</v>
      </c>
      <c r="AY253" s="180" t="s">
        <v>154</v>
      </c>
    </row>
    <row r="254" spans="2:65" s="12" customFormat="1" ht="16.5" customHeight="1" x14ac:dyDescent="0.3">
      <c r="B254" s="188"/>
      <c r="C254" s="189"/>
      <c r="D254" s="189"/>
      <c r="E254" s="190" t="s">
        <v>5</v>
      </c>
      <c r="F254" s="292" t="s">
        <v>233</v>
      </c>
      <c r="G254" s="293"/>
      <c r="H254" s="293"/>
      <c r="I254" s="293"/>
      <c r="J254" s="189"/>
      <c r="K254" s="191">
        <v>32.865000000000002</v>
      </c>
      <c r="L254" s="189"/>
      <c r="M254" s="189"/>
      <c r="N254" s="189"/>
      <c r="O254" s="189"/>
      <c r="P254" s="189"/>
      <c r="Q254" s="189"/>
      <c r="R254" s="192"/>
      <c r="T254" s="193"/>
      <c r="U254" s="189"/>
      <c r="V254" s="189"/>
      <c r="W254" s="189"/>
      <c r="X254" s="189"/>
      <c r="Y254" s="189"/>
      <c r="Z254" s="189"/>
      <c r="AA254" s="194"/>
      <c r="AT254" s="195" t="s">
        <v>161</v>
      </c>
      <c r="AU254" s="195" t="s">
        <v>86</v>
      </c>
      <c r="AV254" s="12" t="s">
        <v>92</v>
      </c>
      <c r="AW254" s="12" t="s">
        <v>33</v>
      </c>
      <c r="AX254" s="12" t="s">
        <v>83</v>
      </c>
      <c r="AY254" s="195" t="s">
        <v>154</v>
      </c>
    </row>
    <row r="255" spans="2:65" s="1" customFormat="1" ht="63.75" customHeight="1" x14ac:dyDescent="0.3">
      <c r="B255" s="135"/>
      <c r="C255" s="164" t="s">
        <v>582</v>
      </c>
      <c r="D255" s="164" t="s">
        <v>155</v>
      </c>
      <c r="E255" s="165" t="s">
        <v>583</v>
      </c>
      <c r="F255" s="281" t="s">
        <v>584</v>
      </c>
      <c r="G255" s="281"/>
      <c r="H255" s="281"/>
      <c r="I255" s="281"/>
      <c r="J255" s="166" t="s">
        <v>365</v>
      </c>
      <c r="K255" s="167">
        <v>164.30600000000001</v>
      </c>
      <c r="L255" s="282">
        <v>0</v>
      </c>
      <c r="M255" s="282"/>
      <c r="N255" s="283">
        <f>ROUND(L255*K255,3)</f>
        <v>0</v>
      </c>
      <c r="O255" s="283"/>
      <c r="P255" s="283"/>
      <c r="Q255" s="283"/>
      <c r="R255" s="138"/>
      <c r="T255" s="169" t="s">
        <v>5</v>
      </c>
      <c r="U255" s="47" t="s">
        <v>44</v>
      </c>
      <c r="V255" s="39"/>
      <c r="W255" s="170">
        <f>V255*K255</f>
        <v>0</v>
      </c>
      <c r="X255" s="170">
        <v>0</v>
      </c>
      <c r="Y255" s="170">
        <f>X255*K255</f>
        <v>0</v>
      </c>
      <c r="Z255" s="170">
        <v>0</v>
      </c>
      <c r="AA255" s="171">
        <f>Z255*K255</f>
        <v>0</v>
      </c>
      <c r="AR255" s="22" t="s">
        <v>239</v>
      </c>
      <c r="AT255" s="22" t="s">
        <v>155</v>
      </c>
      <c r="AU255" s="22" t="s">
        <v>86</v>
      </c>
      <c r="AY255" s="22" t="s">
        <v>154</v>
      </c>
      <c r="BE255" s="109">
        <f>IF(U255="základná",N255,0)</f>
        <v>0</v>
      </c>
      <c r="BF255" s="109">
        <f>IF(U255="znížená",N255,0)</f>
        <v>0</v>
      </c>
      <c r="BG255" s="109">
        <f>IF(U255="zákl. prenesená",N255,0)</f>
        <v>0</v>
      </c>
      <c r="BH255" s="109">
        <f>IF(U255="zníž. prenesená",N255,0)</f>
        <v>0</v>
      </c>
      <c r="BI255" s="109">
        <f>IF(U255="nulová",N255,0)</f>
        <v>0</v>
      </c>
      <c r="BJ255" s="22" t="s">
        <v>86</v>
      </c>
      <c r="BK255" s="172">
        <f>ROUND(L255*K255,3)</f>
        <v>0</v>
      </c>
      <c r="BL255" s="22" t="s">
        <v>239</v>
      </c>
      <c r="BM255" s="22" t="s">
        <v>585</v>
      </c>
    </row>
    <row r="256" spans="2:65" s="11" customFormat="1" ht="16.5" customHeight="1" x14ac:dyDescent="0.3">
      <c r="B256" s="181"/>
      <c r="C256" s="182"/>
      <c r="D256" s="182"/>
      <c r="E256" s="183" t="s">
        <v>5</v>
      </c>
      <c r="F256" s="286" t="s">
        <v>586</v>
      </c>
      <c r="G256" s="287"/>
      <c r="H256" s="287"/>
      <c r="I256" s="287"/>
      <c r="J256" s="182"/>
      <c r="K256" s="183" t="s">
        <v>5</v>
      </c>
      <c r="L256" s="182"/>
      <c r="M256" s="182"/>
      <c r="N256" s="182"/>
      <c r="O256" s="182"/>
      <c r="P256" s="182"/>
      <c r="Q256" s="182"/>
      <c r="R256" s="184"/>
      <c r="T256" s="185"/>
      <c r="U256" s="182"/>
      <c r="V256" s="182"/>
      <c r="W256" s="182"/>
      <c r="X256" s="182"/>
      <c r="Y256" s="182"/>
      <c r="Z256" s="182"/>
      <c r="AA256" s="186"/>
      <c r="AT256" s="187" t="s">
        <v>161</v>
      </c>
      <c r="AU256" s="187" t="s">
        <v>86</v>
      </c>
      <c r="AV256" s="11" t="s">
        <v>83</v>
      </c>
      <c r="AW256" s="11" t="s">
        <v>33</v>
      </c>
      <c r="AX256" s="11" t="s">
        <v>77</v>
      </c>
      <c r="AY256" s="187" t="s">
        <v>154</v>
      </c>
    </row>
    <row r="257" spans="2:65" s="10" customFormat="1" ht="16.5" customHeight="1" x14ac:dyDescent="0.3">
      <c r="B257" s="173"/>
      <c r="C257" s="174"/>
      <c r="D257" s="174"/>
      <c r="E257" s="175" t="s">
        <v>5</v>
      </c>
      <c r="F257" s="288" t="s">
        <v>587</v>
      </c>
      <c r="G257" s="289"/>
      <c r="H257" s="289"/>
      <c r="I257" s="289"/>
      <c r="J257" s="174"/>
      <c r="K257" s="176">
        <v>164.30600000000001</v>
      </c>
      <c r="L257" s="174"/>
      <c r="M257" s="174"/>
      <c r="N257" s="174"/>
      <c r="O257" s="174"/>
      <c r="P257" s="174"/>
      <c r="Q257" s="174"/>
      <c r="R257" s="177"/>
      <c r="T257" s="178"/>
      <c r="U257" s="174"/>
      <c r="V257" s="174"/>
      <c r="W257" s="174"/>
      <c r="X257" s="174"/>
      <c r="Y257" s="174"/>
      <c r="Z257" s="174"/>
      <c r="AA257" s="179"/>
      <c r="AT257" s="180" t="s">
        <v>161</v>
      </c>
      <c r="AU257" s="180" t="s">
        <v>86</v>
      </c>
      <c r="AV257" s="10" t="s">
        <v>86</v>
      </c>
      <c r="AW257" s="10" t="s">
        <v>33</v>
      </c>
      <c r="AX257" s="10" t="s">
        <v>83</v>
      </c>
      <c r="AY257" s="180" t="s">
        <v>154</v>
      </c>
    </row>
    <row r="258" spans="2:65" s="1" customFormat="1" ht="51" customHeight="1" x14ac:dyDescent="0.3">
      <c r="B258" s="135"/>
      <c r="C258" s="164" t="s">
        <v>588</v>
      </c>
      <c r="D258" s="164" t="s">
        <v>155</v>
      </c>
      <c r="E258" s="165" t="s">
        <v>589</v>
      </c>
      <c r="F258" s="281" t="s">
        <v>590</v>
      </c>
      <c r="G258" s="281"/>
      <c r="H258" s="281"/>
      <c r="I258" s="281"/>
      <c r="J258" s="166" t="s">
        <v>365</v>
      </c>
      <c r="K258" s="167">
        <v>20.626000000000001</v>
      </c>
      <c r="L258" s="282">
        <v>0</v>
      </c>
      <c r="M258" s="282"/>
      <c r="N258" s="283">
        <f>ROUND(L258*K258,3)</f>
        <v>0</v>
      </c>
      <c r="O258" s="283"/>
      <c r="P258" s="283"/>
      <c r="Q258" s="283"/>
      <c r="R258" s="138"/>
      <c r="T258" s="169" t="s">
        <v>5</v>
      </c>
      <c r="U258" s="47" t="s">
        <v>44</v>
      </c>
      <c r="V258" s="39"/>
      <c r="W258" s="170">
        <f>V258*K258</f>
        <v>0</v>
      </c>
      <c r="X258" s="170">
        <v>0</v>
      </c>
      <c r="Y258" s="170">
        <f>X258*K258</f>
        <v>0</v>
      </c>
      <c r="Z258" s="170">
        <v>0</v>
      </c>
      <c r="AA258" s="171">
        <f>Z258*K258</f>
        <v>0</v>
      </c>
      <c r="AR258" s="22" t="s">
        <v>239</v>
      </c>
      <c r="AT258" s="22" t="s">
        <v>155</v>
      </c>
      <c r="AU258" s="22" t="s">
        <v>86</v>
      </c>
      <c r="AY258" s="22" t="s">
        <v>154</v>
      </c>
      <c r="BE258" s="109">
        <f>IF(U258="základná",N258,0)</f>
        <v>0</v>
      </c>
      <c r="BF258" s="109">
        <f>IF(U258="znížená",N258,0)</f>
        <v>0</v>
      </c>
      <c r="BG258" s="109">
        <f>IF(U258="zákl. prenesená",N258,0)</f>
        <v>0</v>
      </c>
      <c r="BH258" s="109">
        <f>IF(U258="zníž. prenesená",N258,0)</f>
        <v>0</v>
      </c>
      <c r="BI258" s="109">
        <f>IF(U258="nulová",N258,0)</f>
        <v>0</v>
      </c>
      <c r="BJ258" s="22" t="s">
        <v>86</v>
      </c>
      <c r="BK258" s="172">
        <f>ROUND(L258*K258,3)</f>
        <v>0</v>
      </c>
      <c r="BL258" s="22" t="s">
        <v>239</v>
      </c>
      <c r="BM258" s="22" t="s">
        <v>591</v>
      </c>
    </row>
    <row r="259" spans="2:65" s="1" customFormat="1" ht="63.75" customHeight="1" x14ac:dyDescent="0.3">
      <c r="B259" s="135"/>
      <c r="C259" s="164" t="s">
        <v>592</v>
      </c>
      <c r="D259" s="164" t="s">
        <v>155</v>
      </c>
      <c r="E259" s="165" t="s">
        <v>593</v>
      </c>
      <c r="F259" s="281" t="s">
        <v>594</v>
      </c>
      <c r="G259" s="281"/>
      <c r="H259" s="281"/>
      <c r="I259" s="281"/>
      <c r="J259" s="166" t="s">
        <v>365</v>
      </c>
      <c r="K259" s="167">
        <v>36.476999999999997</v>
      </c>
      <c r="L259" s="282">
        <v>0</v>
      </c>
      <c r="M259" s="282"/>
      <c r="N259" s="283">
        <f>ROUND(L259*K259,3)</f>
        <v>0</v>
      </c>
      <c r="O259" s="283"/>
      <c r="P259" s="283"/>
      <c r="Q259" s="283"/>
      <c r="R259" s="138"/>
      <c r="T259" s="169" t="s">
        <v>5</v>
      </c>
      <c r="U259" s="47" t="s">
        <v>44</v>
      </c>
      <c r="V259" s="39"/>
      <c r="W259" s="170">
        <f>V259*K259</f>
        <v>0</v>
      </c>
      <c r="X259" s="170">
        <v>0</v>
      </c>
      <c r="Y259" s="170">
        <f>X259*K259</f>
        <v>0</v>
      </c>
      <c r="Z259" s="170">
        <v>0</v>
      </c>
      <c r="AA259" s="171">
        <f>Z259*K259</f>
        <v>0</v>
      </c>
      <c r="AR259" s="22" t="s">
        <v>239</v>
      </c>
      <c r="AT259" s="22" t="s">
        <v>155</v>
      </c>
      <c r="AU259" s="22" t="s">
        <v>86</v>
      </c>
      <c r="AY259" s="22" t="s">
        <v>154</v>
      </c>
      <c r="BE259" s="109">
        <f>IF(U259="základná",N259,0)</f>
        <v>0</v>
      </c>
      <c r="BF259" s="109">
        <f>IF(U259="znížená",N259,0)</f>
        <v>0</v>
      </c>
      <c r="BG259" s="109">
        <f>IF(U259="zákl. prenesená",N259,0)</f>
        <v>0</v>
      </c>
      <c r="BH259" s="109">
        <f>IF(U259="zníž. prenesená",N259,0)</f>
        <v>0</v>
      </c>
      <c r="BI259" s="109">
        <f>IF(U259="nulová",N259,0)</f>
        <v>0</v>
      </c>
      <c r="BJ259" s="22" t="s">
        <v>86</v>
      </c>
      <c r="BK259" s="172">
        <f>ROUND(L259*K259,3)</f>
        <v>0</v>
      </c>
      <c r="BL259" s="22" t="s">
        <v>239</v>
      </c>
      <c r="BM259" s="22" t="s">
        <v>595</v>
      </c>
    </row>
    <row r="260" spans="2:65" s="1" customFormat="1" ht="38.25" customHeight="1" x14ac:dyDescent="0.3">
      <c r="B260" s="135"/>
      <c r="C260" s="164" t="s">
        <v>469</v>
      </c>
      <c r="D260" s="164" t="s">
        <v>155</v>
      </c>
      <c r="E260" s="165" t="s">
        <v>596</v>
      </c>
      <c r="F260" s="281" t="s">
        <v>597</v>
      </c>
      <c r="G260" s="281"/>
      <c r="H260" s="281"/>
      <c r="I260" s="281"/>
      <c r="J260" s="166" t="s">
        <v>365</v>
      </c>
      <c r="K260" s="167">
        <v>409.84199999999998</v>
      </c>
      <c r="L260" s="282">
        <v>0</v>
      </c>
      <c r="M260" s="282"/>
      <c r="N260" s="283">
        <f>ROUND(L260*K260,3)</f>
        <v>0</v>
      </c>
      <c r="O260" s="283"/>
      <c r="P260" s="283"/>
      <c r="Q260" s="283"/>
      <c r="R260" s="138"/>
      <c r="T260" s="169" t="s">
        <v>5</v>
      </c>
      <c r="U260" s="47" t="s">
        <v>44</v>
      </c>
      <c r="V260" s="39"/>
      <c r="W260" s="170">
        <f>V260*K260</f>
        <v>0</v>
      </c>
      <c r="X260" s="170">
        <v>0</v>
      </c>
      <c r="Y260" s="170">
        <f>X260*K260</f>
        <v>0</v>
      </c>
      <c r="Z260" s="170">
        <v>0</v>
      </c>
      <c r="AA260" s="171">
        <f>Z260*K260</f>
        <v>0</v>
      </c>
      <c r="AR260" s="22" t="s">
        <v>239</v>
      </c>
      <c r="AT260" s="22" t="s">
        <v>155</v>
      </c>
      <c r="AU260" s="22" t="s">
        <v>86</v>
      </c>
      <c r="AY260" s="22" t="s">
        <v>154</v>
      </c>
      <c r="BE260" s="109">
        <f>IF(U260="základná",N260,0)</f>
        <v>0</v>
      </c>
      <c r="BF260" s="109">
        <f>IF(U260="znížená",N260,0)</f>
        <v>0</v>
      </c>
      <c r="BG260" s="109">
        <f>IF(U260="zákl. prenesená",N260,0)</f>
        <v>0</v>
      </c>
      <c r="BH260" s="109">
        <f>IF(U260="zníž. prenesená",N260,0)</f>
        <v>0</v>
      </c>
      <c r="BI260" s="109">
        <f>IF(U260="nulová",N260,0)</f>
        <v>0</v>
      </c>
      <c r="BJ260" s="22" t="s">
        <v>86</v>
      </c>
      <c r="BK260" s="172">
        <f>ROUND(L260*K260,3)</f>
        <v>0</v>
      </c>
      <c r="BL260" s="22" t="s">
        <v>239</v>
      </c>
      <c r="BM260" s="22" t="s">
        <v>598</v>
      </c>
    </row>
    <row r="261" spans="2:65" s="1" customFormat="1" ht="38.25" customHeight="1" x14ac:dyDescent="0.3">
      <c r="B261" s="135"/>
      <c r="C261" s="201" t="s">
        <v>599</v>
      </c>
      <c r="D261" s="201" t="s">
        <v>362</v>
      </c>
      <c r="E261" s="202" t="s">
        <v>600</v>
      </c>
      <c r="F261" s="308" t="s">
        <v>601</v>
      </c>
      <c r="G261" s="308"/>
      <c r="H261" s="308"/>
      <c r="I261" s="308"/>
      <c r="J261" s="203" t="s">
        <v>365</v>
      </c>
      <c r="K261" s="204">
        <v>148.84200000000001</v>
      </c>
      <c r="L261" s="309">
        <v>0</v>
      </c>
      <c r="M261" s="309"/>
      <c r="N261" s="310">
        <f>ROUND(L261*K261,3)</f>
        <v>0</v>
      </c>
      <c r="O261" s="283"/>
      <c r="P261" s="283"/>
      <c r="Q261" s="283"/>
      <c r="R261" s="138"/>
      <c r="T261" s="169" t="s">
        <v>5</v>
      </c>
      <c r="U261" s="47" t="s">
        <v>44</v>
      </c>
      <c r="V261" s="39"/>
      <c r="W261" s="170">
        <f>V261*K261</f>
        <v>0</v>
      </c>
      <c r="X261" s="170">
        <v>0</v>
      </c>
      <c r="Y261" s="170">
        <f>X261*K261</f>
        <v>0</v>
      </c>
      <c r="Z261" s="170">
        <v>0</v>
      </c>
      <c r="AA261" s="171">
        <f>Z261*K261</f>
        <v>0</v>
      </c>
      <c r="AR261" s="22" t="s">
        <v>316</v>
      </c>
      <c r="AT261" s="22" t="s">
        <v>362</v>
      </c>
      <c r="AU261" s="22" t="s">
        <v>86</v>
      </c>
      <c r="AY261" s="22" t="s">
        <v>154</v>
      </c>
      <c r="BE261" s="109">
        <f>IF(U261="základná",N261,0)</f>
        <v>0</v>
      </c>
      <c r="BF261" s="109">
        <f>IF(U261="znížená",N261,0)</f>
        <v>0</v>
      </c>
      <c r="BG261" s="109">
        <f>IF(U261="zákl. prenesená",N261,0)</f>
        <v>0</v>
      </c>
      <c r="BH261" s="109">
        <f>IF(U261="zníž. prenesená",N261,0)</f>
        <v>0</v>
      </c>
      <c r="BI261" s="109">
        <f>IF(U261="nulová",N261,0)</f>
        <v>0</v>
      </c>
      <c r="BJ261" s="22" t="s">
        <v>86</v>
      </c>
      <c r="BK261" s="172">
        <f>ROUND(L261*K261,3)</f>
        <v>0</v>
      </c>
      <c r="BL261" s="22" t="s">
        <v>239</v>
      </c>
      <c r="BM261" s="22" t="s">
        <v>602</v>
      </c>
    </row>
    <row r="262" spans="2:65" s="10" customFormat="1" ht="16.5" customHeight="1" x14ac:dyDescent="0.3">
      <c r="B262" s="173"/>
      <c r="C262" s="174"/>
      <c r="D262" s="174"/>
      <c r="E262" s="175" t="s">
        <v>5</v>
      </c>
      <c r="F262" s="284" t="s">
        <v>603</v>
      </c>
      <c r="G262" s="285"/>
      <c r="H262" s="285"/>
      <c r="I262" s="285"/>
      <c r="J262" s="174"/>
      <c r="K262" s="176">
        <v>148.84200000000001</v>
      </c>
      <c r="L262" s="174"/>
      <c r="M262" s="174"/>
      <c r="N262" s="174"/>
      <c r="O262" s="174"/>
      <c r="P262" s="174"/>
      <c r="Q262" s="174"/>
      <c r="R262" s="177"/>
      <c r="T262" s="178"/>
      <c r="U262" s="174"/>
      <c r="V262" s="174"/>
      <c r="W262" s="174"/>
      <c r="X262" s="174"/>
      <c r="Y262" s="174"/>
      <c r="Z262" s="174"/>
      <c r="AA262" s="179"/>
      <c r="AT262" s="180" t="s">
        <v>161</v>
      </c>
      <c r="AU262" s="180" t="s">
        <v>86</v>
      </c>
      <c r="AV262" s="10" t="s">
        <v>86</v>
      </c>
      <c r="AW262" s="10" t="s">
        <v>33</v>
      </c>
      <c r="AX262" s="10" t="s">
        <v>83</v>
      </c>
      <c r="AY262" s="180" t="s">
        <v>154</v>
      </c>
    </row>
    <row r="263" spans="2:65" s="1" customFormat="1" ht="16.5" customHeight="1" x14ac:dyDescent="0.3">
      <c r="B263" s="135"/>
      <c r="C263" s="164" t="s">
        <v>604</v>
      </c>
      <c r="D263" s="164" t="s">
        <v>155</v>
      </c>
      <c r="E263" s="165" t="s">
        <v>605</v>
      </c>
      <c r="F263" s="281" t="s">
        <v>606</v>
      </c>
      <c r="G263" s="281"/>
      <c r="H263" s="281"/>
      <c r="I263" s="281"/>
      <c r="J263" s="166" t="s">
        <v>158</v>
      </c>
      <c r="K263" s="167">
        <v>10</v>
      </c>
      <c r="L263" s="282">
        <v>0</v>
      </c>
      <c r="M263" s="282"/>
      <c r="N263" s="283">
        <f>ROUND(L263*K263,3)</f>
        <v>0</v>
      </c>
      <c r="O263" s="283"/>
      <c r="P263" s="283"/>
      <c r="Q263" s="283"/>
      <c r="R263" s="138"/>
      <c r="T263" s="169" t="s">
        <v>5</v>
      </c>
      <c r="U263" s="47" t="s">
        <v>44</v>
      </c>
      <c r="V263" s="39"/>
      <c r="W263" s="170">
        <f>V263*K263</f>
        <v>0</v>
      </c>
      <c r="X263" s="170">
        <v>0</v>
      </c>
      <c r="Y263" s="170">
        <f>X263*K263</f>
        <v>0</v>
      </c>
      <c r="Z263" s="170">
        <v>0</v>
      </c>
      <c r="AA263" s="171">
        <f>Z263*K263</f>
        <v>0</v>
      </c>
      <c r="AR263" s="22" t="s">
        <v>469</v>
      </c>
      <c r="AT263" s="22" t="s">
        <v>155</v>
      </c>
      <c r="AU263" s="22" t="s">
        <v>86</v>
      </c>
      <c r="AY263" s="22" t="s">
        <v>154</v>
      </c>
      <c r="BE263" s="109">
        <f>IF(U263="základná",N263,0)</f>
        <v>0</v>
      </c>
      <c r="BF263" s="109">
        <f>IF(U263="znížená",N263,0)</f>
        <v>0</v>
      </c>
      <c r="BG263" s="109">
        <f>IF(U263="zákl. prenesená",N263,0)</f>
        <v>0</v>
      </c>
      <c r="BH263" s="109">
        <f>IF(U263="zníž. prenesená",N263,0)</f>
        <v>0</v>
      </c>
      <c r="BI263" s="109">
        <f>IF(U263="nulová",N263,0)</f>
        <v>0</v>
      </c>
      <c r="BJ263" s="22" t="s">
        <v>86</v>
      </c>
      <c r="BK263" s="172">
        <f>ROUND(L263*K263,3)</f>
        <v>0</v>
      </c>
      <c r="BL263" s="22" t="s">
        <v>469</v>
      </c>
      <c r="BM263" s="22" t="s">
        <v>607</v>
      </c>
    </row>
    <row r="264" spans="2:65" s="1" customFormat="1" ht="38.25" customHeight="1" x14ac:dyDescent="0.3">
      <c r="B264" s="135"/>
      <c r="C264" s="201" t="s">
        <v>608</v>
      </c>
      <c r="D264" s="201" t="s">
        <v>362</v>
      </c>
      <c r="E264" s="202" t="s">
        <v>609</v>
      </c>
      <c r="F264" s="308" t="s">
        <v>610</v>
      </c>
      <c r="G264" s="308"/>
      <c r="H264" s="308"/>
      <c r="I264" s="308"/>
      <c r="J264" s="203" t="s">
        <v>365</v>
      </c>
      <c r="K264" s="204">
        <v>261</v>
      </c>
      <c r="L264" s="309">
        <v>0</v>
      </c>
      <c r="M264" s="309"/>
      <c r="N264" s="310">
        <f>ROUND(L264*K264,3)</f>
        <v>0</v>
      </c>
      <c r="O264" s="283"/>
      <c r="P264" s="283"/>
      <c r="Q264" s="283"/>
      <c r="R264" s="138"/>
      <c r="T264" s="169" t="s">
        <v>5</v>
      </c>
      <c r="U264" s="47" t="s">
        <v>44</v>
      </c>
      <c r="V264" s="39"/>
      <c r="W264" s="170">
        <f>V264*K264</f>
        <v>0</v>
      </c>
      <c r="X264" s="170">
        <v>0</v>
      </c>
      <c r="Y264" s="170">
        <f>X264*K264</f>
        <v>0</v>
      </c>
      <c r="Z264" s="170">
        <v>0</v>
      </c>
      <c r="AA264" s="171">
        <f>Z264*K264</f>
        <v>0</v>
      </c>
      <c r="AR264" s="22" t="s">
        <v>611</v>
      </c>
      <c r="AT264" s="22" t="s">
        <v>362</v>
      </c>
      <c r="AU264" s="22" t="s">
        <v>86</v>
      </c>
      <c r="AY264" s="22" t="s">
        <v>154</v>
      </c>
      <c r="BE264" s="109">
        <f>IF(U264="základná",N264,0)</f>
        <v>0</v>
      </c>
      <c r="BF264" s="109">
        <f>IF(U264="znížená",N264,0)</f>
        <v>0</v>
      </c>
      <c r="BG264" s="109">
        <f>IF(U264="zákl. prenesená",N264,0)</f>
        <v>0</v>
      </c>
      <c r="BH264" s="109">
        <f>IF(U264="zníž. prenesená",N264,0)</f>
        <v>0</v>
      </c>
      <c r="BI264" s="109">
        <f>IF(U264="nulová",N264,0)</f>
        <v>0</v>
      </c>
      <c r="BJ264" s="22" t="s">
        <v>86</v>
      </c>
      <c r="BK264" s="172">
        <f>ROUND(L264*K264,3)</f>
        <v>0</v>
      </c>
      <c r="BL264" s="22" t="s">
        <v>611</v>
      </c>
      <c r="BM264" s="22" t="s">
        <v>612</v>
      </c>
    </row>
    <row r="265" spans="2:65" s="1" customFormat="1" ht="25.5" customHeight="1" x14ac:dyDescent="0.3">
      <c r="B265" s="135"/>
      <c r="C265" s="201" t="s">
        <v>613</v>
      </c>
      <c r="D265" s="201" t="s">
        <v>362</v>
      </c>
      <c r="E265" s="202" t="s">
        <v>614</v>
      </c>
      <c r="F265" s="308" t="s">
        <v>783</v>
      </c>
      <c r="G265" s="308"/>
      <c r="H265" s="308"/>
      <c r="I265" s="308"/>
      <c r="J265" s="203" t="s">
        <v>615</v>
      </c>
      <c r="K265" s="204">
        <v>68</v>
      </c>
      <c r="L265" s="309">
        <v>0</v>
      </c>
      <c r="M265" s="309"/>
      <c r="N265" s="310">
        <f>ROUND(L265*K265,3)</f>
        <v>0</v>
      </c>
      <c r="O265" s="283"/>
      <c r="P265" s="283"/>
      <c r="Q265" s="283"/>
      <c r="R265" s="138"/>
      <c r="T265" s="169" t="s">
        <v>5</v>
      </c>
      <c r="U265" s="47" t="s">
        <v>44</v>
      </c>
      <c r="V265" s="39"/>
      <c r="W265" s="170">
        <f>V265*K265</f>
        <v>0</v>
      </c>
      <c r="X265" s="170">
        <v>1E-3</v>
      </c>
      <c r="Y265" s="170">
        <f>X265*K265</f>
        <v>6.8000000000000005E-2</v>
      </c>
      <c r="Z265" s="170">
        <v>0</v>
      </c>
      <c r="AA265" s="171">
        <f>Z265*K265</f>
        <v>0</v>
      </c>
      <c r="AR265" s="22" t="s">
        <v>316</v>
      </c>
      <c r="AT265" s="22" t="s">
        <v>362</v>
      </c>
      <c r="AU265" s="22" t="s">
        <v>86</v>
      </c>
      <c r="AY265" s="22" t="s">
        <v>154</v>
      </c>
      <c r="BE265" s="109">
        <f>IF(U265="základná",N265,0)</f>
        <v>0</v>
      </c>
      <c r="BF265" s="109">
        <f>IF(U265="znížená",N265,0)</f>
        <v>0</v>
      </c>
      <c r="BG265" s="109">
        <f>IF(U265="zákl. prenesená",N265,0)</f>
        <v>0</v>
      </c>
      <c r="BH265" s="109">
        <f>IF(U265="zníž. prenesená",N265,0)</f>
        <v>0</v>
      </c>
      <c r="BI265" s="109">
        <f>IF(U265="nulová",N265,0)</f>
        <v>0</v>
      </c>
      <c r="BJ265" s="22" t="s">
        <v>86</v>
      </c>
      <c r="BK265" s="172">
        <f>ROUND(L265*K265,3)</f>
        <v>0</v>
      </c>
      <c r="BL265" s="22" t="s">
        <v>239</v>
      </c>
      <c r="BM265" s="22" t="s">
        <v>616</v>
      </c>
    </row>
    <row r="266" spans="2:65" s="1" customFormat="1" ht="38.25" customHeight="1" x14ac:dyDescent="0.3">
      <c r="B266" s="135"/>
      <c r="C266" s="164" t="s">
        <v>617</v>
      </c>
      <c r="D266" s="164" t="s">
        <v>155</v>
      </c>
      <c r="E266" s="165" t="s">
        <v>618</v>
      </c>
      <c r="F266" s="281" t="s">
        <v>619</v>
      </c>
      <c r="G266" s="281"/>
      <c r="H266" s="281"/>
      <c r="I266" s="281"/>
      <c r="J266" s="166" t="s">
        <v>509</v>
      </c>
      <c r="K266" s="168">
        <v>0</v>
      </c>
      <c r="L266" s="282">
        <v>0</v>
      </c>
      <c r="M266" s="282"/>
      <c r="N266" s="283">
        <f>ROUND(L266*K266,3)</f>
        <v>0</v>
      </c>
      <c r="O266" s="283"/>
      <c r="P266" s="283"/>
      <c r="Q266" s="283"/>
      <c r="R266" s="138"/>
      <c r="T266" s="169" t="s">
        <v>5</v>
      </c>
      <c r="U266" s="47" t="s">
        <v>44</v>
      </c>
      <c r="V266" s="39"/>
      <c r="W266" s="170">
        <f>V266*K266</f>
        <v>0</v>
      </c>
      <c r="X266" s="170">
        <v>0</v>
      </c>
      <c r="Y266" s="170">
        <f>X266*K266</f>
        <v>0</v>
      </c>
      <c r="Z266" s="170">
        <v>0</v>
      </c>
      <c r="AA266" s="171">
        <f>Z266*K266</f>
        <v>0</v>
      </c>
      <c r="AR266" s="22" t="s">
        <v>239</v>
      </c>
      <c r="AT266" s="22" t="s">
        <v>155</v>
      </c>
      <c r="AU266" s="22" t="s">
        <v>86</v>
      </c>
      <c r="AY266" s="22" t="s">
        <v>154</v>
      </c>
      <c r="BE266" s="109">
        <f>IF(U266="základná",N266,0)</f>
        <v>0</v>
      </c>
      <c r="BF266" s="109">
        <f>IF(U266="znížená",N266,0)</f>
        <v>0</v>
      </c>
      <c r="BG266" s="109">
        <f>IF(U266="zákl. prenesená",N266,0)</f>
        <v>0</v>
      </c>
      <c r="BH266" s="109">
        <f>IF(U266="zníž. prenesená",N266,0)</f>
        <v>0</v>
      </c>
      <c r="BI266" s="109">
        <f>IF(U266="nulová",N266,0)</f>
        <v>0</v>
      </c>
      <c r="BJ266" s="22" t="s">
        <v>86</v>
      </c>
      <c r="BK266" s="172">
        <f>ROUND(L266*K266,3)</f>
        <v>0</v>
      </c>
      <c r="BL266" s="22" t="s">
        <v>239</v>
      </c>
      <c r="BM266" s="22" t="s">
        <v>620</v>
      </c>
    </row>
    <row r="267" spans="2:65" s="9" customFormat="1" ht="29.85" customHeight="1" x14ac:dyDescent="0.35">
      <c r="B267" s="153"/>
      <c r="C267" s="154"/>
      <c r="D267" s="163" t="s">
        <v>336</v>
      </c>
      <c r="E267" s="163"/>
      <c r="F267" s="163"/>
      <c r="G267" s="163"/>
      <c r="H267" s="163"/>
      <c r="I267" s="163"/>
      <c r="J267" s="163"/>
      <c r="K267" s="163"/>
      <c r="L267" s="163"/>
      <c r="M267" s="163"/>
      <c r="N267" s="301">
        <f>BK267</f>
        <v>0</v>
      </c>
      <c r="O267" s="302"/>
      <c r="P267" s="302"/>
      <c r="Q267" s="302"/>
      <c r="R267" s="156"/>
      <c r="T267" s="157"/>
      <c r="U267" s="154"/>
      <c r="V267" s="154"/>
      <c r="W267" s="158">
        <f>SUM(W268:W279)</f>
        <v>0</v>
      </c>
      <c r="X267" s="154"/>
      <c r="Y267" s="158">
        <f>SUM(Y268:Y279)</f>
        <v>0.57425901000000001</v>
      </c>
      <c r="Z267" s="154"/>
      <c r="AA267" s="159">
        <f>SUM(AA268:AA279)</f>
        <v>0</v>
      </c>
      <c r="AR267" s="160" t="s">
        <v>86</v>
      </c>
      <c r="AT267" s="161" t="s">
        <v>76</v>
      </c>
      <c r="AU267" s="161" t="s">
        <v>83</v>
      </c>
      <c r="AY267" s="160" t="s">
        <v>154</v>
      </c>
      <c r="BK267" s="162">
        <f>SUM(BK268:BK279)</f>
        <v>0</v>
      </c>
    </row>
    <row r="268" spans="2:65" s="1" customFormat="1" ht="38.25" customHeight="1" x14ac:dyDescent="0.3">
      <c r="B268" s="135"/>
      <c r="C268" s="164" t="s">
        <v>621</v>
      </c>
      <c r="D268" s="164" t="s">
        <v>155</v>
      </c>
      <c r="E268" s="165" t="s">
        <v>622</v>
      </c>
      <c r="F268" s="281" t="s">
        <v>623</v>
      </c>
      <c r="G268" s="281"/>
      <c r="H268" s="281"/>
      <c r="I268" s="281"/>
      <c r="J268" s="166" t="s">
        <v>158</v>
      </c>
      <c r="K268" s="167">
        <v>5.76</v>
      </c>
      <c r="L268" s="282">
        <v>0</v>
      </c>
      <c r="M268" s="282"/>
      <c r="N268" s="283">
        <f>ROUND(L268*K268,3)</f>
        <v>0</v>
      </c>
      <c r="O268" s="283"/>
      <c r="P268" s="283"/>
      <c r="Q268" s="283"/>
      <c r="R268" s="138"/>
      <c r="T268" s="169" t="s">
        <v>5</v>
      </c>
      <c r="U268" s="47" t="s">
        <v>44</v>
      </c>
      <c r="V268" s="39"/>
      <c r="W268" s="170">
        <f>V268*K268</f>
        <v>0</v>
      </c>
      <c r="X268" s="170">
        <v>5.3E-3</v>
      </c>
      <c r="Y268" s="170">
        <f>X268*K268</f>
        <v>3.0528E-2</v>
      </c>
      <c r="Z268" s="170">
        <v>0</v>
      </c>
      <c r="AA268" s="171">
        <f>Z268*K268</f>
        <v>0</v>
      </c>
      <c r="AR268" s="22" t="s">
        <v>239</v>
      </c>
      <c r="AT268" s="22" t="s">
        <v>155</v>
      </c>
      <c r="AU268" s="22" t="s">
        <v>86</v>
      </c>
      <c r="AY268" s="22" t="s">
        <v>154</v>
      </c>
      <c r="BE268" s="109">
        <f>IF(U268="základná",N268,0)</f>
        <v>0</v>
      </c>
      <c r="BF268" s="109">
        <f>IF(U268="znížená",N268,0)</f>
        <v>0</v>
      </c>
      <c r="BG268" s="109">
        <f>IF(U268="zákl. prenesená",N268,0)</f>
        <v>0</v>
      </c>
      <c r="BH268" s="109">
        <f>IF(U268="zníž. prenesená",N268,0)</f>
        <v>0</v>
      </c>
      <c r="BI268" s="109">
        <f>IF(U268="nulová",N268,0)</f>
        <v>0</v>
      </c>
      <c r="BJ268" s="22" t="s">
        <v>86</v>
      </c>
      <c r="BK268" s="172">
        <f>ROUND(L268*K268,3)</f>
        <v>0</v>
      </c>
      <c r="BL268" s="22" t="s">
        <v>239</v>
      </c>
      <c r="BM268" s="22" t="s">
        <v>624</v>
      </c>
    </row>
    <row r="269" spans="2:65" s="11" customFormat="1" ht="25.5" customHeight="1" x14ac:dyDescent="0.3">
      <c r="B269" s="181"/>
      <c r="C269" s="182"/>
      <c r="D269" s="182"/>
      <c r="E269" s="183" t="s">
        <v>5</v>
      </c>
      <c r="F269" s="286" t="s">
        <v>625</v>
      </c>
      <c r="G269" s="287"/>
      <c r="H269" s="287"/>
      <c r="I269" s="287"/>
      <c r="J269" s="182"/>
      <c r="K269" s="183" t="s">
        <v>5</v>
      </c>
      <c r="L269" s="182"/>
      <c r="M269" s="182"/>
      <c r="N269" s="182"/>
      <c r="O269" s="182"/>
      <c r="P269" s="182"/>
      <c r="Q269" s="182"/>
      <c r="R269" s="184"/>
      <c r="T269" s="185"/>
      <c r="U269" s="182"/>
      <c r="V269" s="182"/>
      <c r="W269" s="182"/>
      <c r="X269" s="182"/>
      <c r="Y269" s="182"/>
      <c r="Z269" s="182"/>
      <c r="AA269" s="186"/>
      <c r="AT269" s="187" t="s">
        <v>161</v>
      </c>
      <c r="AU269" s="187" t="s">
        <v>86</v>
      </c>
      <c r="AV269" s="11" t="s">
        <v>83</v>
      </c>
      <c r="AW269" s="11" t="s">
        <v>33</v>
      </c>
      <c r="AX269" s="11" t="s">
        <v>77</v>
      </c>
      <c r="AY269" s="187" t="s">
        <v>154</v>
      </c>
    </row>
    <row r="270" spans="2:65" s="10" customFormat="1" ht="16.5" customHeight="1" x14ac:dyDescent="0.3">
      <c r="B270" s="173"/>
      <c r="C270" s="174"/>
      <c r="D270" s="174"/>
      <c r="E270" s="175" t="s">
        <v>5</v>
      </c>
      <c r="F270" s="288" t="s">
        <v>626</v>
      </c>
      <c r="G270" s="289"/>
      <c r="H270" s="289"/>
      <c r="I270" s="289"/>
      <c r="J270" s="174"/>
      <c r="K270" s="176">
        <v>5.76</v>
      </c>
      <c r="L270" s="174"/>
      <c r="M270" s="174"/>
      <c r="N270" s="174"/>
      <c r="O270" s="174"/>
      <c r="P270" s="174"/>
      <c r="Q270" s="174"/>
      <c r="R270" s="177"/>
      <c r="T270" s="178"/>
      <c r="U270" s="174"/>
      <c r="V270" s="174"/>
      <c r="W270" s="174"/>
      <c r="X270" s="174"/>
      <c r="Y270" s="174"/>
      <c r="Z270" s="174"/>
      <c r="AA270" s="179"/>
      <c r="AT270" s="180" t="s">
        <v>161</v>
      </c>
      <c r="AU270" s="180" t="s">
        <v>86</v>
      </c>
      <c r="AV270" s="10" t="s">
        <v>86</v>
      </c>
      <c r="AW270" s="10" t="s">
        <v>33</v>
      </c>
      <c r="AX270" s="10" t="s">
        <v>83</v>
      </c>
      <c r="AY270" s="180" t="s">
        <v>154</v>
      </c>
    </row>
    <row r="271" spans="2:65" s="1" customFormat="1" ht="25.5" customHeight="1" x14ac:dyDescent="0.3">
      <c r="B271" s="135"/>
      <c r="C271" s="201" t="s">
        <v>627</v>
      </c>
      <c r="D271" s="201" t="s">
        <v>362</v>
      </c>
      <c r="E271" s="202" t="s">
        <v>628</v>
      </c>
      <c r="F271" s="308" t="s">
        <v>629</v>
      </c>
      <c r="G271" s="308"/>
      <c r="H271" s="308"/>
      <c r="I271" s="308"/>
      <c r="J271" s="203" t="s">
        <v>158</v>
      </c>
      <c r="K271" s="204">
        <v>5.9329999999999998</v>
      </c>
      <c r="L271" s="309">
        <v>0</v>
      </c>
      <c r="M271" s="309"/>
      <c r="N271" s="310">
        <f>ROUND(L271*K271,3)</f>
        <v>0</v>
      </c>
      <c r="O271" s="283"/>
      <c r="P271" s="283"/>
      <c r="Q271" s="283"/>
      <c r="R271" s="138"/>
      <c r="T271" s="169" t="s">
        <v>5</v>
      </c>
      <c r="U271" s="47" t="s">
        <v>44</v>
      </c>
      <c r="V271" s="39"/>
      <c r="W271" s="170">
        <f>V271*K271</f>
        <v>0</v>
      </c>
      <c r="X271" s="170">
        <v>1.7999999999999999E-2</v>
      </c>
      <c r="Y271" s="170">
        <f>X271*K271</f>
        <v>0.10679399999999999</v>
      </c>
      <c r="Z271" s="170">
        <v>0</v>
      </c>
      <c r="AA271" s="171">
        <f>Z271*K271</f>
        <v>0</v>
      </c>
      <c r="AR271" s="22" t="s">
        <v>316</v>
      </c>
      <c r="AT271" s="22" t="s">
        <v>362</v>
      </c>
      <c r="AU271" s="22" t="s">
        <v>86</v>
      </c>
      <c r="AY271" s="22" t="s">
        <v>154</v>
      </c>
      <c r="BE271" s="109">
        <f>IF(U271="základná",N271,0)</f>
        <v>0</v>
      </c>
      <c r="BF271" s="109">
        <f>IF(U271="znížená",N271,0)</f>
        <v>0</v>
      </c>
      <c r="BG271" s="109">
        <f>IF(U271="zákl. prenesená",N271,0)</f>
        <v>0</v>
      </c>
      <c r="BH271" s="109">
        <f>IF(U271="zníž. prenesená",N271,0)</f>
        <v>0</v>
      </c>
      <c r="BI271" s="109">
        <f>IF(U271="nulová",N271,0)</f>
        <v>0</v>
      </c>
      <c r="BJ271" s="22" t="s">
        <v>86</v>
      </c>
      <c r="BK271" s="172">
        <f>ROUND(L271*K271,3)</f>
        <v>0</v>
      </c>
      <c r="BL271" s="22" t="s">
        <v>239</v>
      </c>
      <c r="BM271" s="22" t="s">
        <v>630</v>
      </c>
    </row>
    <row r="272" spans="2:65" s="11" customFormat="1" ht="16.5" customHeight="1" x14ac:dyDescent="0.3">
      <c r="B272" s="181"/>
      <c r="C272" s="182"/>
      <c r="D272" s="182"/>
      <c r="E272" s="183" t="s">
        <v>5</v>
      </c>
      <c r="F272" s="286" t="s">
        <v>631</v>
      </c>
      <c r="G272" s="287"/>
      <c r="H272" s="287"/>
      <c r="I272" s="287"/>
      <c r="J272" s="182"/>
      <c r="K272" s="183" t="s">
        <v>5</v>
      </c>
      <c r="L272" s="182"/>
      <c r="M272" s="182"/>
      <c r="N272" s="182"/>
      <c r="O272" s="182"/>
      <c r="P272" s="182"/>
      <c r="Q272" s="182"/>
      <c r="R272" s="184"/>
      <c r="T272" s="185"/>
      <c r="U272" s="182"/>
      <c r="V272" s="182"/>
      <c r="W272" s="182"/>
      <c r="X272" s="182"/>
      <c r="Y272" s="182"/>
      <c r="Z272" s="182"/>
      <c r="AA272" s="186"/>
      <c r="AT272" s="187" t="s">
        <v>161</v>
      </c>
      <c r="AU272" s="187" t="s">
        <v>86</v>
      </c>
      <c r="AV272" s="11" t="s">
        <v>83</v>
      </c>
      <c r="AW272" s="11" t="s">
        <v>33</v>
      </c>
      <c r="AX272" s="11" t="s">
        <v>77</v>
      </c>
      <c r="AY272" s="187" t="s">
        <v>154</v>
      </c>
    </row>
    <row r="273" spans="2:65" s="10" customFormat="1" ht="16.5" customHeight="1" x14ac:dyDescent="0.3">
      <c r="B273" s="173"/>
      <c r="C273" s="174"/>
      <c r="D273" s="174"/>
      <c r="E273" s="175" t="s">
        <v>5</v>
      </c>
      <c r="F273" s="288" t="s">
        <v>632</v>
      </c>
      <c r="G273" s="289"/>
      <c r="H273" s="289"/>
      <c r="I273" s="289"/>
      <c r="J273" s="174"/>
      <c r="K273" s="176">
        <v>5.9329999999999998</v>
      </c>
      <c r="L273" s="174"/>
      <c r="M273" s="174"/>
      <c r="N273" s="174"/>
      <c r="O273" s="174"/>
      <c r="P273" s="174"/>
      <c r="Q273" s="174"/>
      <c r="R273" s="177"/>
      <c r="T273" s="178"/>
      <c r="U273" s="174"/>
      <c r="V273" s="174"/>
      <c r="W273" s="174"/>
      <c r="X273" s="174"/>
      <c r="Y273" s="174"/>
      <c r="Z273" s="174"/>
      <c r="AA273" s="179"/>
      <c r="AT273" s="180" t="s">
        <v>161</v>
      </c>
      <c r="AU273" s="180" t="s">
        <v>86</v>
      </c>
      <c r="AV273" s="10" t="s">
        <v>86</v>
      </c>
      <c r="AW273" s="10" t="s">
        <v>33</v>
      </c>
      <c r="AX273" s="10" t="s">
        <v>83</v>
      </c>
      <c r="AY273" s="180" t="s">
        <v>154</v>
      </c>
    </row>
    <row r="274" spans="2:65" s="1" customFormat="1" ht="25.5" customHeight="1" x14ac:dyDescent="0.3">
      <c r="B274" s="135"/>
      <c r="C274" s="164" t="s">
        <v>633</v>
      </c>
      <c r="D274" s="164" t="s">
        <v>155</v>
      </c>
      <c r="E274" s="165" t="s">
        <v>634</v>
      </c>
      <c r="F274" s="281" t="s">
        <v>635</v>
      </c>
      <c r="G274" s="281"/>
      <c r="H274" s="281"/>
      <c r="I274" s="281"/>
      <c r="J274" s="166" t="s">
        <v>158</v>
      </c>
      <c r="K274" s="167">
        <v>14.510999999999999</v>
      </c>
      <c r="L274" s="282">
        <v>0</v>
      </c>
      <c r="M274" s="282"/>
      <c r="N274" s="283">
        <f>ROUND(L274*K274,3)</f>
        <v>0</v>
      </c>
      <c r="O274" s="283"/>
      <c r="P274" s="283"/>
      <c r="Q274" s="283"/>
      <c r="R274" s="138"/>
      <c r="T274" s="169" t="s">
        <v>5</v>
      </c>
      <c r="U274" s="47" t="s">
        <v>44</v>
      </c>
      <c r="V274" s="39"/>
      <c r="W274" s="170">
        <f>V274*K274</f>
        <v>0</v>
      </c>
      <c r="X274" s="170">
        <v>4.9100000000000003E-3</v>
      </c>
      <c r="Y274" s="170">
        <f>X274*K274</f>
        <v>7.1249010000000002E-2</v>
      </c>
      <c r="Z274" s="170">
        <v>0</v>
      </c>
      <c r="AA274" s="171">
        <f>Z274*K274</f>
        <v>0</v>
      </c>
      <c r="AR274" s="22" t="s">
        <v>239</v>
      </c>
      <c r="AT274" s="22" t="s">
        <v>155</v>
      </c>
      <c r="AU274" s="22" t="s">
        <v>86</v>
      </c>
      <c r="AY274" s="22" t="s">
        <v>154</v>
      </c>
      <c r="BE274" s="109">
        <f>IF(U274="základná",N274,0)</f>
        <v>0</v>
      </c>
      <c r="BF274" s="109">
        <f>IF(U274="znížená",N274,0)</f>
        <v>0</v>
      </c>
      <c r="BG274" s="109">
        <f>IF(U274="zákl. prenesená",N274,0)</f>
        <v>0</v>
      </c>
      <c r="BH274" s="109">
        <f>IF(U274="zníž. prenesená",N274,0)</f>
        <v>0</v>
      </c>
      <c r="BI274" s="109">
        <f>IF(U274="nulová",N274,0)</f>
        <v>0</v>
      </c>
      <c r="BJ274" s="22" t="s">
        <v>86</v>
      </c>
      <c r="BK274" s="172">
        <f>ROUND(L274*K274,3)</f>
        <v>0</v>
      </c>
      <c r="BL274" s="22" t="s">
        <v>239</v>
      </c>
      <c r="BM274" s="22" t="s">
        <v>636</v>
      </c>
    </row>
    <row r="275" spans="2:65" s="11" customFormat="1" ht="16.5" customHeight="1" x14ac:dyDescent="0.3">
      <c r="B275" s="181"/>
      <c r="C275" s="182"/>
      <c r="D275" s="182"/>
      <c r="E275" s="183" t="s">
        <v>5</v>
      </c>
      <c r="F275" s="286" t="s">
        <v>637</v>
      </c>
      <c r="G275" s="287"/>
      <c r="H275" s="287"/>
      <c r="I275" s="287"/>
      <c r="J275" s="182"/>
      <c r="K275" s="183" t="s">
        <v>5</v>
      </c>
      <c r="L275" s="182"/>
      <c r="M275" s="182"/>
      <c r="N275" s="182"/>
      <c r="O275" s="182"/>
      <c r="P275" s="182"/>
      <c r="Q275" s="182"/>
      <c r="R275" s="184"/>
      <c r="T275" s="185"/>
      <c r="U275" s="182"/>
      <c r="V275" s="182"/>
      <c r="W275" s="182"/>
      <c r="X275" s="182"/>
      <c r="Y275" s="182"/>
      <c r="Z275" s="182"/>
      <c r="AA275" s="186"/>
      <c r="AT275" s="187" t="s">
        <v>161</v>
      </c>
      <c r="AU275" s="187" t="s">
        <v>86</v>
      </c>
      <c r="AV275" s="11" t="s">
        <v>83</v>
      </c>
      <c r="AW275" s="11" t="s">
        <v>33</v>
      </c>
      <c r="AX275" s="11" t="s">
        <v>77</v>
      </c>
      <c r="AY275" s="187" t="s">
        <v>154</v>
      </c>
    </row>
    <row r="276" spans="2:65" s="10" customFormat="1" ht="16.5" customHeight="1" x14ac:dyDescent="0.3">
      <c r="B276" s="173"/>
      <c r="C276" s="174"/>
      <c r="D276" s="174"/>
      <c r="E276" s="175" t="s">
        <v>5</v>
      </c>
      <c r="F276" s="288" t="s">
        <v>638</v>
      </c>
      <c r="G276" s="289"/>
      <c r="H276" s="289"/>
      <c r="I276" s="289"/>
      <c r="J276" s="174"/>
      <c r="K276" s="176">
        <v>14.510999999999999</v>
      </c>
      <c r="L276" s="174"/>
      <c r="M276" s="174"/>
      <c r="N276" s="174"/>
      <c r="O276" s="174"/>
      <c r="P276" s="174"/>
      <c r="Q276" s="174"/>
      <c r="R276" s="177"/>
      <c r="T276" s="178"/>
      <c r="U276" s="174"/>
      <c r="V276" s="174"/>
      <c r="W276" s="174"/>
      <c r="X276" s="174"/>
      <c r="Y276" s="174"/>
      <c r="Z276" s="174"/>
      <c r="AA276" s="179"/>
      <c r="AT276" s="180" t="s">
        <v>161</v>
      </c>
      <c r="AU276" s="180" t="s">
        <v>86</v>
      </c>
      <c r="AV276" s="10" t="s">
        <v>86</v>
      </c>
      <c r="AW276" s="10" t="s">
        <v>33</v>
      </c>
      <c r="AX276" s="10" t="s">
        <v>83</v>
      </c>
      <c r="AY276" s="180" t="s">
        <v>154</v>
      </c>
    </row>
    <row r="277" spans="2:65" s="1" customFormat="1" ht="63.75" customHeight="1" x14ac:dyDescent="0.3">
      <c r="B277" s="135"/>
      <c r="C277" s="201" t="s">
        <v>639</v>
      </c>
      <c r="D277" s="201" t="s">
        <v>362</v>
      </c>
      <c r="E277" s="202" t="s">
        <v>640</v>
      </c>
      <c r="F277" s="308" t="s">
        <v>641</v>
      </c>
      <c r="G277" s="308"/>
      <c r="H277" s="308"/>
      <c r="I277" s="308"/>
      <c r="J277" s="203" t="s">
        <v>158</v>
      </c>
      <c r="K277" s="204">
        <v>15.237</v>
      </c>
      <c r="L277" s="309">
        <v>0</v>
      </c>
      <c r="M277" s="309"/>
      <c r="N277" s="310">
        <f>ROUND(L277*K277,3)</f>
        <v>0</v>
      </c>
      <c r="O277" s="283"/>
      <c r="P277" s="283"/>
      <c r="Q277" s="283"/>
      <c r="R277" s="138"/>
      <c r="T277" s="169" t="s">
        <v>5</v>
      </c>
      <c r="U277" s="47" t="s">
        <v>44</v>
      </c>
      <c r="V277" s="39"/>
      <c r="W277" s="170">
        <f>V277*K277</f>
        <v>0</v>
      </c>
      <c r="X277" s="170">
        <v>2.4E-2</v>
      </c>
      <c r="Y277" s="170">
        <f>X277*K277</f>
        <v>0.36568800000000001</v>
      </c>
      <c r="Z277" s="170">
        <v>0</v>
      </c>
      <c r="AA277" s="171">
        <f>Z277*K277</f>
        <v>0</v>
      </c>
      <c r="AR277" s="22" t="s">
        <v>316</v>
      </c>
      <c r="AT277" s="22" t="s">
        <v>362</v>
      </c>
      <c r="AU277" s="22" t="s">
        <v>86</v>
      </c>
      <c r="AY277" s="22" t="s">
        <v>154</v>
      </c>
      <c r="BE277" s="109">
        <f>IF(U277="základná",N277,0)</f>
        <v>0</v>
      </c>
      <c r="BF277" s="109">
        <f>IF(U277="znížená",N277,0)</f>
        <v>0</v>
      </c>
      <c r="BG277" s="109">
        <f>IF(U277="zákl. prenesená",N277,0)</f>
        <v>0</v>
      </c>
      <c r="BH277" s="109">
        <f>IF(U277="zníž. prenesená",N277,0)</f>
        <v>0</v>
      </c>
      <c r="BI277" s="109">
        <f>IF(U277="nulová",N277,0)</f>
        <v>0</v>
      </c>
      <c r="BJ277" s="22" t="s">
        <v>86</v>
      </c>
      <c r="BK277" s="172">
        <f>ROUND(L277*K277,3)</f>
        <v>0</v>
      </c>
      <c r="BL277" s="22" t="s">
        <v>239</v>
      </c>
      <c r="BM277" s="22" t="s">
        <v>642</v>
      </c>
    </row>
    <row r="278" spans="2:65" s="10" customFormat="1" ht="16.5" customHeight="1" x14ac:dyDescent="0.3">
      <c r="B278" s="173"/>
      <c r="C278" s="174"/>
      <c r="D278" s="174"/>
      <c r="E278" s="175" t="s">
        <v>5</v>
      </c>
      <c r="F278" s="284" t="s">
        <v>643</v>
      </c>
      <c r="G278" s="285"/>
      <c r="H278" s="285"/>
      <c r="I278" s="285"/>
      <c r="J278" s="174"/>
      <c r="K278" s="176">
        <v>15.237</v>
      </c>
      <c r="L278" s="174"/>
      <c r="M278" s="174"/>
      <c r="N278" s="174"/>
      <c r="O278" s="174"/>
      <c r="P278" s="174"/>
      <c r="Q278" s="174"/>
      <c r="R278" s="177"/>
      <c r="T278" s="178"/>
      <c r="U278" s="174"/>
      <c r="V278" s="174"/>
      <c r="W278" s="174"/>
      <c r="X278" s="174"/>
      <c r="Y278" s="174"/>
      <c r="Z278" s="174"/>
      <c r="AA278" s="179"/>
      <c r="AT278" s="180" t="s">
        <v>161</v>
      </c>
      <c r="AU278" s="180" t="s">
        <v>86</v>
      </c>
      <c r="AV278" s="10" t="s">
        <v>86</v>
      </c>
      <c r="AW278" s="10" t="s">
        <v>33</v>
      </c>
      <c r="AX278" s="10" t="s">
        <v>83</v>
      </c>
      <c r="AY278" s="180" t="s">
        <v>154</v>
      </c>
    </row>
    <row r="279" spans="2:65" s="1" customFormat="1" ht="25.5" customHeight="1" x14ac:dyDescent="0.3">
      <c r="B279" s="135"/>
      <c r="C279" s="164" t="s">
        <v>644</v>
      </c>
      <c r="D279" s="164" t="s">
        <v>155</v>
      </c>
      <c r="E279" s="165" t="s">
        <v>645</v>
      </c>
      <c r="F279" s="281" t="s">
        <v>646</v>
      </c>
      <c r="G279" s="281"/>
      <c r="H279" s="281"/>
      <c r="I279" s="281"/>
      <c r="J279" s="166" t="s">
        <v>509</v>
      </c>
      <c r="K279" s="168">
        <v>0</v>
      </c>
      <c r="L279" s="282">
        <v>0</v>
      </c>
      <c r="M279" s="282"/>
      <c r="N279" s="283">
        <f>ROUND(L279*K279,3)</f>
        <v>0</v>
      </c>
      <c r="O279" s="283"/>
      <c r="P279" s="283"/>
      <c r="Q279" s="283"/>
      <c r="R279" s="138"/>
      <c r="T279" s="169" t="s">
        <v>5</v>
      </c>
      <c r="U279" s="47" t="s">
        <v>44</v>
      </c>
      <c r="V279" s="39"/>
      <c r="W279" s="170">
        <f>V279*K279</f>
        <v>0</v>
      </c>
      <c r="X279" s="170">
        <v>0</v>
      </c>
      <c r="Y279" s="170">
        <f>X279*K279</f>
        <v>0</v>
      </c>
      <c r="Z279" s="170">
        <v>0</v>
      </c>
      <c r="AA279" s="171">
        <f>Z279*K279</f>
        <v>0</v>
      </c>
      <c r="AR279" s="22" t="s">
        <v>239</v>
      </c>
      <c r="AT279" s="22" t="s">
        <v>155</v>
      </c>
      <c r="AU279" s="22" t="s">
        <v>86</v>
      </c>
      <c r="AY279" s="22" t="s">
        <v>154</v>
      </c>
      <c r="BE279" s="109">
        <f>IF(U279="základná",N279,0)</f>
        <v>0</v>
      </c>
      <c r="BF279" s="109">
        <f>IF(U279="znížená",N279,0)</f>
        <v>0</v>
      </c>
      <c r="BG279" s="109">
        <f>IF(U279="zákl. prenesená",N279,0)</f>
        <v>0</v>
      </c>
      <c r="BH279" s="109">
        <f>IF(U279="zníž. prenesená",N279,0)</f>
        <v>0</v>
      </c>
      <c r="BI279" s="109">
        <f>IF(U279="nulová",N279,0)</f>
        <v>0</v>
      </c>
      <c r="BJ279" s="22" t="s">
        <v>86</v>
      </c>
      <c r="BK279" s="172">
        <f>ROUND(L279*K279,3)</f>
        <v>0</v>
      </c>
      <c r="BL279" s="22" t="s">
        <v>239</v>
      </c>
      <c r="BM279" s="22" t="s">
        <v>647</v>
      </c>
    </row>
    <row r="280" spans="2:65" s="9" customFormat="1" ht="29.85" customHeight="1" x14ac:dyDescent="0.35">
      <c r="B280" s="153"/>
      <c r="C280" s="154"/>
      <c r="D280" s="163" t="s">
        <v>129</v>
      </c>
      <c r="E280" s="163"/>
      <c r="F280" s="163"/>
      <c r="G280" s="163"/>
      <c r="H280" s="163"/>
      <c r="I280" s="163"/>
      <c r="J280" s="163"/>
      <c r="K280" s="163"/>
      <c r="L280" s="163"/>
      <c r="M280" s="163"/>
      <c r="N280" s="301">
        <f>BK280</f>
        <v>0</v>
      </c>
      <c r="O280" s="302"/>
      <c r="P280" s="302"/>
      <c r="Q280" s="302"/>
      <c r="R280" s="156"/>
      <c r="T280" s="157"/>
      <c r="U280" s="154"/>
      <c r="V280" s="154"/>
      <c r="W280" s="158">
        <f>SUM(W281:W289)</f>
        <v>0</v>
      </c>
      <c r="X280" s="154"/>
      <c r="Y280" s="158">
        <f>SUM(Y281:Y289)</f>
        <v>0.96926783999999988</v>
      </c>
      <c r="Z280" s="154"/>
      <c r="AA280" s="159">
        <f>SUM(AA281:AA289)</f>
        <v>0</v>
      </c>
      <c r="AR280" s="160" t="s">
        <v>86</v>
      </c>
      <c r="AT280" s="161" t="s">
        <v>76</v>
      </c>
      <c r="AU280" s="161" t="s">
        <v>83</v>
      </c>
      <c r="AY280" s="160" t="s">
        <v>154</v>
      </c>
      <c r="BK280" s="162">
        <f>SUM(BK281:BK289)</f>
        <v>0</v>
      </c>
    </row>
    <row r="281" spans="2:65" s="1" customFormat="1" ht="25.5" customHeight="1" x14ac:dyDescent="0.3">
      <c r="B281" s="135"/>
      <c r="C281" s="164" t="s">
        <v>648</v>
      </c>
      <c r="D281" s="164" t="s">
        <v>155</v>
      </c>
      <c r="E281" s="165" t="s">
        <v>649</v>
      </c>
      <c r="F281" s="281" t="s">
        <v>650</v>
      </c>
      <c r="G281" s="281"/>
      <c r="H281" s="281"/>
      <c r="I281" s="281"/>
      <c r="J281" s="166" t="s">
        <v>158</v>
      </c>
      <c r="K281" s="167">
        <v>63.59</v>
      </c>
      <c r="L281" s="282">
        <v>0</v>
      </c>
      <c r="M281" s="282"/>
      <c r="N281" s="283">
        <f>ROUND(L281*K281,3)</f>
        <v>0</v>
      </c>
      <c r="O281" s="283"/>
      <c r="P281" s="283"/>
      <c r="Q281" s="283"/>
      <c r="R281" s="138"/>
      <c r="T281" s="169" t="s">
        <v>5</v>
      </c>
      <c r="U281" s="47" t="s">
        <v>44</v>
      </c>
      <c r="V281" s="39"/>
      <c r="W281" s="170">
        <f>V281*K281</f>
        <v>0</v>
      </c>
      <c r="X281" s="170">
        <v>8.0000000000000007E-5</v>
      </c>
      <c r="Y281" s="170">
        <f>X281*K281</f>
        <v>5.0872000000000009E-3</v>
      </c>
      <c r="Z281" s="170">
        <v>0</v>
      </c>
      <c r="AA281" s="171">
        <f>Z281*K281</f>
        <v>0</v>
      </c>
      <c r="AR281" s="22" t="s">
        <v>239</v>
      </c>
      <c r="AT281" s="22" t="s">
        <v>155</v>
      </c>
      <c r="AU281" s="22" t="s">
        <v>86</v>
      </c>
      <c r="AY281" s="22" t="s">
        <v>154</v>
      </c>
      <c r="BE281" s="109">
        <f>IF(U281="základná",N281,0)</f>
        <v>0</v>
      </c>
      <c r="BF281" s="109">
        <f>IF(U281="znížená",N281,0)</f>
        <v>0</v>
      </c>
      <c r="BG281" s="109">
        <f>IF(U281="zákl. prenesená",N281,0)</f>
        <v>0</v>
      </c>
      <c r="BH281" s="109">
        <f>IF(U281="zníž. prenesená",N281,0)</f>
        <v>0</v>
      </c>
      <c r="BI281" s="109">
        <f>IF(U281="nulová",N281,0)</f>
        <v>0</v>
      </c>
      <c r="BJ281" s="22" t="s">
        <v>86</v>
      </c>
      <c r="BK281" s="172">
        <f>ROUND(L281*K281,3)</f>
        <v>0</v>
      </c>
      <c r="BL281" s="22" t="s">
        <v>239</v>
      </c>
      <c r="BM281" s="22" t="s">
        <v>651</v>
      </c>
    </row>
    <row r="282" spans="2:65" s="1" customFormat="1" ht="25.5" customHeight="1" x14ac:dyDescent="0.3">
      <c r="B282" s="135"/>
      <c r="C282" s="164" t="s">
        <v>652</v>
      </c>
      <c r="D282" s="164" t="s">
        <v>155</v>
      </c>
      <c r="E282" s="165" t="s">
        <v>653</v>
      </c>
      <c r="F282" s="281" t="s">
        <v>654</v>
      </c>
      <c r="G282" s="281"/>
      <c r="H282" s="281"/>
      <c r="I282" s="281"/>
      <c r="J282" s="166" t="s">
        <v>158</v>
      </c>
      <c r="K282" s="167">
        <v>63.59</v>
      </c>
      <c r="L282" s="282">
        <v>0</v>
      </c>
      <c r="M282" s="282"/>
      <c r="N282" s="283">
        <f>ROUND(L282*K282,3)</f>
        <v>0</v>
      </c>
      <c r="O282" s="283"/>
      <c r="P282" s="283"/>
      <c r="Q282" s="283"/>
      <c r="R282" s="138"/>
      <c r="T282" s="169" t="s">
        <v>5</v>
      </c>
      <c r="U282" s="47" t="s">
        <v>44</v>
      </c>
      <c r="V282" s="39"/>
      <c r="W282" s="170">
        <f>V282*K282</f>
        <v>0</v>
      </c>
      <c r="X282" s="170">
        <v>7.4999999999999997E-3</v>
      </c>
      <c r="Y282" s="170">
        <f>X282*K282</f>
        <v>0.47692499999999999</v>
      </c>
      <c r="Z282" s="170">
        <v>0</v>
      </c>
      <c r="AA282" s="171">
        <f>Z282*K282</f>
        <v>0</v>
      </c>
      <c r="AR282" s="22" t="s">
        <v>239</v>
      </c>
      <c r="AT282" s="22" t="s">
        <v>155</v>
      </c>
      <c r="AU282" s="22" t="s">
        <v>86</v>
      </c>
      <c r="AY282" s="22" t="s">
        <v>154</v>
      </c>
      <c r="BE282" s="109">
        <f>IF(U282="základná",N282,0)</f>
        <v>0</v>
      </c>
      <c r="BF282" s="109">
        <f>IF(U282="znížená",N282,0)</f>
        <v>0</v>
      </c>
      <c r="BG282" s="109">
        <f>IF(U282="zákl. prenesená",N282,0)</f>
        <v>0</v>
      </c>
      <c r="BH282" s="109">
        <f>IF(U282="zníž. prenesená",N282,0)</f>
        <v>0</v>
      </c>
      <c r="BI282" s="109">
        <f>IF(U282="nulová",N282,0)</f>
        <v>0</v>
      </c>
      <c r="BJ282" s="22" t="s">
        <v>86</v>
      </c>
      <c r="BK282" s="172">
        <f>ROUND(L282*K282,3)</f>
        <v>0</v>
      </c>
      <c r="BL282" s="22" t="s">
        <v>239</v>
      </c>
      <c r="BM282" s="22" t="s">
        <v>655</v>
      </c>
    </row>
    <row r="283" spans="2:65" s="1" customFormat="1" ht="38.25" customHeight="1" x14ac:dyDescent="0.3">
      <c r="B283" s="135"/>
      <c r="C283" s="164" t="s">
        <v>656</v>
      </c>
      <c r="D283" s="164" t="s">
        <v>155</v>
      </c>
      <c r="E283" s="165" t="s">
        <v>657</v>
      </c>
      <c r="F283" s="281" t="s">
        <v>658</v>
      </c>
      <c r="G283" s="281"/>
      <c r="H283" s="281"/>
      <c r="I283" s="281"/>
      <c r="J283" s="166" t="s">
        <v>158</v>
      </c>
      <c r="K283" s="167">
        <v>63.59</v>
      </c>
      <c r="L283" s="282">
        <v>0</v>
      </c>
      <c r="M283" s="282"/>
      <c r="N283" s="283">
        <f>ROUND(L283*K283,3)</f>
        <v>0</v>
      </c>
      <c r="O283" s="283"/>
      <c r="P283" s="283"/>
      <c r="Q283" s="283"/>
      <c r="R283" s="138"/>
      <c r="T283" s="169" t="s">
        <v>5</v>
      </c>
      <c r="U283" s="47" t="s">
        <v>44</v>
      </c>
      <c r="V283" s="39"/>
      <c r="W283" s="170">
        <f>V283*K283</f>
        <v>0</v>
      </c>
      <c r="X283" s="170">
        <v>2.0000000000000002E-5</v>
      </c>
      <c r="Y283" s="170">
        <f>X283*K283</f>
        <v>1.2718000000000002E-3</v>
      </c>
      <c r="Z283" s="170">
        <v>0</v>
      </c>
      <c r="AA283" s="171">
        <f>Z283*K283</f>
        <v>0</v>
      </c>
      <c r="AR283" s="22" t="s">
        <v>239</v>
      </c>
      <c r="AT283" s="22" t="s">
        <v>155</v>
      </c>
      <c r="AU283" s="22" t="s">
        <v>86</v>
      </c>
      <c r="AY283" s="22" t="s">
        <v>154</v>
      </c>
      <c r="BE283" s="109">
        <f>IF(U283="základná",N283,0)</f>
        <v>0</v>
      </c>
      <c r="BF283" s="109">
        <f>IF(U283="znížená",N283,0)</f>
        <v>0</v>
      </c>
      <c r="BG283" s="109">
        <f>IF(U283="zákl. prenesená",N283,0)</f>
        <v>0</v>
      </c>
      <c r="BH283" s="109">
        <f>IF(U283="zníž. prenesená",N283,0)</f>
        <v>0</v>
      </c>
      <c r="BI283" s="109">
        <f>IF(U283="nulová",N283,0)</f>
        <v>0</v>
      </c>
      <c r="BJ283" s="22" t="s">
        <v>86</v>
      </c>
      <c r="BK283" s="172">
        <f>ROUND(L283*K283,3)</f>
        <v>0</v>
      </c>
      <c r="BL283" s="22" t="s">
        <v>239</v>
      </c>
      <c r="BM283" s="22" t="s">
        <v>659</v>
      </c>
    </row>
    <row r="284" spans="2:65" s="11" customFormat="1" ht="25.5" customHeight="1" x14ac:dyDescent="0.3">
      <c r="B284" s="181"/>
      <c r="C284" s="182"/>
      <c r="D284" s="182"/>
      <c r="E284" s="183" t="s">
        <v>5</v>
      </c>
      <c r="F284" s="286" t="s">
        <v>660</v>
      </c>
      <c r="G284" s="287"/>
      <c r="H284" s="287"/>
      <c r="I284" s="287"/>
      <c r="J284" s="182"/>
      <c r="K284" s="183" t="s">
        <v>5</v>
      </c>
      <c r="L284" s="182"/>
      <c r="M284" s="182"/>
      <c r="N284" s="182"/>
      <c r="O284" s="182"/>
      <c r="P284" s="182"/>
      <c r="Q284" s="182"/>
      <c r="R284" s="184"/>
      <c r="T284" s="185"/>
      <c r="U284" s="182"/>
      <c r="V284" s="182"/>
      <c r="W284" s="182"/>
      <c r="X284" s="182"/>
      <c r="Y284" s="182"/>
      <c r="Z284" s="182"/>
      <c r="AA284" s="186"/>
      <c r="AT284" s="187" t="s">
        <v>161</v>
      </c>
      <c r="AU284" s="187" t="s">
        <v>86</v>
      </c>
      <c r="AV284" s="11" t="s">
        <v>83</v>
      </c>
      <c r="AW284" s="11" t="s">
        <v>33</v>
      </c>
      <c r="AX284" s="11" t="s">
        <v>77</v>
      </c>
      <c r="AY284" s="187" t="s">
        <v>154</v>
      </c>
    </row>
    <row r="285" spans="2:65" s="10" customFormat="1" ht="16.5" customHeight="1" x14ac:dyDescent="0.3">
      <c r="B285" s="173"/>
      <c r="C285" s="174"/>
      <c r="D285" s="174"/>
      <c r="E285" s="175" t="s">
        <v>5</v>
      </c>
      <c r="F285" s="288" t="s">
        <v>661</v>
      </c>
      <c r="G285" s="289"/>
      <c r="H285" s="289"/>
      <c r="I285" s="289"/>
      <c r="J285" s="174"/>
      <c r="K285" s="176">
        <v>63.59</v>
      </c>
      <c r="L285" s="174"/>
      <c r="M285" s="174"/>
      <c r="N285" s="174"/>
      <c r="O285" s="174"/>
      <c r="P285" s="174"/>
      <c r="Q285" s="174"/>
      <c r="R285" s="177"/>
      <c r="T285" s="178"/>
      <c r="U285" s="174"/>
      <c r="V285" s="174"/>
      <c r="W285" s="174"/>
      <c r="X285" s="174"/>
      <c r="Y285" s="174"/>
      <c r="Z285" s="174"/>
      <c r="AA285" s="179"/>
      <c r="AT285" s="180" t="s">
        <v>161</v>
      </c>
      <c r="AU285" s="180" t="s">
        <v>86</v>
      </c>
      <c r="AV285" s="10" t="s">
        <v>86</v>
      </c>
      <c r="AW285" s="10" t="s">
        <v>33</v>
      </c>
      <c r="AX285" s="10" t="s">
        <v>83</v>
      </c>
      <c r="AY285" s="180" t="s">
        <v>154</v>
      </c>
    </row>
    <row r="286" spans="2:65" s="1" customFormat="1" ht="16.5" customHeight="1" x14ac:dyDescent="0.3">
      <c r="B286" s="135"/>
      <c r="C286" s="201" t="s">
        <v>662</v>
      </c>
      <c r="D286" s="201" t="s">
        <v>362</v>
      </c>
      <c r="E286" s="202" t="s">
        <v>663</v>
      </c>
      <c r="F286" s="308" t="s">
        <v>664</v>
      </c>
      <c r="G286" s="308"/>
      <c r="H286" s="308"/>
      <c r="I286" s="308"/>
      <c r="J286" s="203" t="s">
        <v>158</v>
      </c>
      <c r="K286" s="204">
        <v>66.77</v>
      </c>
      <c r="L286" s="309">
        <v>0</v>
      </c>
      <c r="M286" s="309"/>
      <c r="N286" s="310">
        <f>ROUND(L286*K286,3)</f>
        <v>0</v>
      </c>
      <c r="O286" s="283"/>
      <c r="P286" s="283"/>
      <c r="Q286" s="283"/>
      <c r="R286" s="138"/>
      <c r="T286" s="169" t="s">
        <v>5</v>
      </c>
      <c r="U286" s="47" t="s">
        <v>44</v>
      </c>
      <c r="V286" s="39"/>
      <c r="W286" s="170">
        <f>V286*K286</f>
        <v>0</v>
      </c>
      <c r="X286" s="170">
        <v>7.1999999999999998E-3</v>
      </c>
      <c r="Y286" s="170">
        <f>X286*K286</f>
        <v>0.48074399999999995</v>
      </c>
      <c r="Z286" s="170">
        <v>0</v>
      </c>
      <c r="AA286" s="171">
        <f>Z286*K286</f>
        <v>0</v>
      </c>
      <c r="AR286" s="22" t="s">
        <v>316</v>
      </c>
      <c r="AT286" s="22" t="s">
        <v>362</v>
      </c>
      <c r="AU286" s="22" t="s">
        <v>86</v>
      </c>
      <c r="AY286" s="22" t="s">
        <v>154</v>
      </c>
      <c r="BE286" s="109">
        <f>IF(U286="základná",N286,0)</f>
        <v>0</v>
      </c>
      <c r="BF286" s="109">
        <f>IF(U286="znížená",N286,0)</f>
        <v>0</v>
      </c>
      <c r="BG286" s="109">
        <f>IF(U286="zákl. prenesená",N286,0)</f>
        <v>0</v>
      </c>
      <c r="BH286" s="109">
        <f>IF(U286="zníž. prenesená",N286,0)</f>
        <v>0</v>
      </c>
      <c r="BI286" s="109">
        <f>IF(U286="nulová",N286,0)</f>
        <v>0</v>
      </c>
      <c r="BJ286" s="22" t="s">
        <v>86</v>
      </c>
      <c r="BK286" s="172">
        <f>ROUND(L286*K286,3)</f>
        <v>0</v>
      </c>
      <c r="BL286" s="22" t="s">
        <v>239</v>
      </c>
      <c r="BM286" s="22" t="s">
        <v>665</v>
      </c>
    </row>
    <row r="287" spans="2:65" s="1" customFormat="1" ht="25.5" customHeight="1" x14ac:dyDescent="0.3">
      <c r="B287" s="135"/>
      <c r="C287" s="164" t="s">
        <v>666</v>
      </c>
      <c r="D287" s="164" t="s">
        <v>155</v>
      </c>
      <c r="E287" s="165" t="s">
        <v>667</v>
      </c>
      <c r="F287" s="281" t="s">
        <v>668</v>
      </c>
      <c r="G287" s="281"/>
      <c r="H287" s="281"/>
      <c r="I287" s="281"/>
      <c r="J287" s="166" t="s">
        <v>158</v>
      </c>
      <c r="K287" s="167">
        <v>63.59</v>
      </c>
      <c r="L287" s="282">
        <v>0</v>
      </c>
      <c r="M287" s="282"/>
      <c r="N287" s="283">
        <f>ROUND(L287*K287,3)</f>
        <v>0</v>
      </c>
      <c r="O287" s="283"/>
      <c r="P287" s="283"/>
      <c r="Q287" s="283"/>
      <c r="R287" s="138"/>
      <c r="T287" s="169" t="s">
        <v>5</v>
      </c>
      <c r="U287" s="47" t="s">
        <v>44</v>
      </c>
      <c r="V287" s="39"/>
      <c r="W287" s="170">
        <f>V287*K287</f>
        <v>0</v>
      </c>
      <c r="X287" s="170">
        <v>0</v>
      </c>
      <c r="Y287" s="170">
        <f>X287*K287</f>
        <v>0</v>
      </c>
      <c r="Z287" s="170">
        <v>0</v>
      </c>
      <c r="AA287" s="171">
        <f>Z287*K287</f>
        <v>0</v>
      </c>
      <c r="AR287" s="22" t="s">
        <v>239</v>
      </c>
      <c r="AT287" s="22" t="s">
        <v>155</v>
      </c>
      <c r="AU287" s="22" t="s">
        <v>86</v>
      </c>
      <c r="AY287" s="22" t="s">
        <v>154</v>
      </c>
      <c r="BE287" s="109">
        <f>IF(U287="základná",N287,0)</f>
        <v>0</v>
      </c>
      <c r="BF287" s="109">
        <f>IF(U287="znížená",N287,0)</f>
        <v>0</v>
      </c>
      <c r="BG287" s="109">
        <f>IF(U287="zákl. prenesená",N287,0)</f>
        <v>0</v>
      </c>
      <c r="BH287" s="109">
        <f>IF(U287="zníž. prenesená",N287,0)</f>
        <v>0</v>
      </c>
      <c r="BI287" s="109">
        <f>IF(U287="nulová",N287,0)</f>
        <v>0</v>
      </c>
      <c r="BJ287" s="22" t="s">
        <v>86</v>
      </c>
      <c r="BK287" s="172">
        <f>ROUND(L287*K287,3)</f>
        <v>0</v>
      </c>
      <c r="BL287" s="22" t="s">
        <v>239</v>
      </c>
      <c r="BM287" s="22" t="s">
        <v>669</v>
      </c>
    </row>
    <row r="288" spans="2:65" s="1" customFormat="1" ht="25.5" customHeight="1" x14ac:dyDescent="0.3">
      <c r="B288" s="135"/>
      <c r="C288" s="201" t="s">
        <v>670</v>
      </c>
      <c r="D288" s="201" t="s">
        <v>362</v>
      </c>
      <c r="E288" s="202" t="s">
        <v>671</v>
      </c>
      <c r="F288" s="308" t="s">
        <v>672</v>
      </c>
      <c r="G288" s="308"/>
      <c r="H288" s="308"/>
      <c r="I288" s="308"/>
      <c r="J288" s="203" t="s">
        <v>158</v>
      </c>
      <c r="K288" s="204">
        <v>65.498000000000005</v>
      </c>
      <c r="L288" s="309">
        <v>0</v>
      </c>
      <c r="M288" s="309"/>
      <c r="N288" s="310">
        <f>ROUND(L288*K288,3)</f>
        <v>0</v>
      </c>
      <c r="O288" s="283"/>
      <c r="P288" s="283"/>
      <c r="Q288" s="283"/>
      <c r="R288" s="138"/>
      <c r="T288" s="169" t="s">
        <v>5</v>
      </c>
      <c r="U288" s="47" t="s">
        <v>44</v>
      </c>
      <c r="V288" s="39"/>
      <c r="W288" s="170">
        <f>V288*K288</f>
        <v>0</v>
      </c>
      <c r="X288" s="170">
        <v>8.0000000000000007E-5</v>
      </c>
      <c r="Y288" s="170">
        <f>X288*K288</f>
        <v>5.2398400000000008E-3</v>
      </c>
      <c r="Z288" s="170">
        <v>0</v>
      </c>
      <c r="AA288" s="171">
        <f>Z288*K288</f>
        <v>0</v>
      </c>
      <c r="AR288" s="22" t="s">
        <v>316</v>
      </c>
      <c r="AT288" s="22" t="s">
        <v>362</v>
      </c>
      <c r="AU288" s="22" t="s">
        <v>86</v>
      </c>
      <c r="AY288" s="22" t="s">
        <v>154</v>
      </c>
      <c r="BE288" s="109">
        <f>IF(U288="základná",N288,0)</f>
        <v>0</v>
      </c>
      <c r="BF288" s="109">
        <f>IF(U288="znížená",N288,0)</f>
        <v>0</v>
      </c>
      <c r="BG288" s="109">
        <f>IF(U288="zákl. prenesená",N288,0)</f>
        <v>0</v>
      </c>
      <c r="BH288" s="109">
        <f>IF(U288="zníž. prenesená",N288,0)</f>
        <v>0</v>
      </c>
      <c r="BI288" s="109">
        <f>IF(U288="nulová",N288,0)</f>
        <v>0</v>
      </c>
      <c r="BJ288" s="22" t="s">
        <v>86</v>
      </c>
      <c r="BK288" s="172">
        <f>ROUND(L288*K288,3)</f>
        <v>0</v>
      </c>
      <c r="BL288" s="22" t="s">
        <v>239</v>
      </c>
      <c r="BM288" s="22" t="s">
        <v>673</v>
      </c>
    </row>
    <row r="289" spans="2:65" s="1" customFormat="1" ht="25.5" customHeight="1" x14ac:dyDescent="0.3">
      <c r="B289" s="135"/>
      <c r="C289" s="164" t="s">
        <v>674</v>
      </c>
      <c r="D289" s="164" t="s">
        <v>155</v>
      </c>
      <c r="E289" s="165" t="s">
        <v>675</v>
      </c>
      <c r="F289" s="281" t="s">
        <v>676</v>
      </c>
      <c r="G289" s="281"/>
      <c r="H289" s="281"/>
      <c r="I289" s="281"/>
      <c r="J289" s="166" t="s">
        <v>509</v>
      </c>
      <c r="K289" s="168">
        <v>0</v>
      </c>
      <c r="L289" s="282">
        <v>0</v>
      </c>
      <c r="M289" s="282"/>
      <c r="N289" s="283">
        <f>ROUND(L289*K289,3)</f>
        <v>0</v>
      </c>
      <c r="O289" s="283"/>
      <c r="P289" s="283"/>
      <c r="Q289" s="283"/>
      <c r="R289" s="138"/>
      <c r="T289" s="169" t="s">
        <v>5</v>
      </c>
      <c r="U289" s="47" t="s">
        <v>44</v>
      </c>
      <c r="V289" s="39"/>
      <c r="W289" s="170">
        <f>V289*K289</f>
        <v>0</v>
      </c>
      <c r="X289" s="170">
        <v>0</v>
      </c>
      <c r="Y289" s="170">
        <f>X289*K289</f>
        <v>0</v>
      </c>
      <c r="Z289" s="170">
        <v>0</v>
      </c>
      <c r="AA289" s="171">
        <f>Z289*K289</f>
        <v>0</v>
      </c>
      <c r="AR289" s="22" t="s">
        <v>239</v>
      </c>
      <c r="AT289" s="22" t="s">
        <v>155</v>
      </c>
      <c r="AU289" s="22" t="s">
        <v>86</v>
      </c>
      <c r="AY289" s="22" t="s">
        <v>154</v>
      </c>
      <c r="BE289" s="109">
        <f>IF(U289="základná",N289,0)</f>
        <v>0</v>
      </c>
      <c r="BF289" s="109">
        <f>IF(U289="znížená",N289,0)</f>
        <v>0</v>
      </c>
      <c r="BG289" s="109">
        <f>IF(U289="zákl. prenesená",N289,0)</f>
        <v>0</v>
      </c>
      <c r="BH289" s="109">
        <f>IF(U289="zníž. prenesená",N289,0)</f>
        <v>0</v>
      </c>
      <c r="BI289" s="109">
        <f>IF(U289="nulová",N289,0)</f>
        <v>0</v>
      </c>
      <c r="BJ289" s="22" t="s">
        <v>86</v>
      </c>
      <c r="BK289" s="172">
        <f>ROUND(L289*K289,3)</f>
        <v>0</v>
      </c>
      <c r="BL289" s="22" t="s">
        <v>239</v>
      </c>
      <c r="BM289" s="22" t="s">
        <v>677</v>
      </c>
    </row>
    <row r="290" spans="2:65" s="9" customFormat="1" ht="29.85" customHeight="1" x14ac:dyDescent="0.35">
      <c r="B290" s="153"/>
      <c r="C290" s="154"/>
      <c r="D290" s="163" t="s">
        <v>337</v>
      </c>
      <c r="E290" s="163"/>
      <c r="F290" s="163"/>
      <c r="G290" s="163"/>
      <c r="H290" s="163"/>
      <c r="I290" s="163"/>
      <c r="J290" s="163"/>
      <c r="K290" s="163"/>
      <c r="L290" s="163"/>
      <c r="M290" s="163"/>
      <c r="N290" s="301">
        <f>BK290</f>
        <v>0</v>
      </c>
      <c r="O290" s="302"/>
      <c r="P290" s="302"/>
      <c r="Q290" s="302"/>
      <c r="R290" s="156"/>
      <c r="T290" s="157"/>
      <c r="U290" s="154"/>
      <c r="V290" s="154"/>
      <c r="W290" s="158">
        <f>SUM(W291:W308)</f>
        <v>0</v>
      </c>
      <c r="X290" s="154"/>
      <c r="Y290" s="158">
        <f>SUM(Y291:Y308)</f>
        <v>0.70449312000000008</v>
      </c>
      <c r="Z290" s="154"/>
      <c r="AA290" s="159">
        <f>SUM(AA291:AA308)</f>
        <v>0</v>
      </c>
      <c r="AR290" s="160" t="s">
        <v>86</v>
      </c>
      <c r="AT290" s="161" t="s">
        <v>76</v>
      </c>
      <c r="AU290" s="161" t="s">
        <v>83</v>
      </c>
      <c r="AY290" s="160" t="s">
        <v>154</v>
      </c>
      <c r="BK290" s="162">
        <f>SUM(BK291:BK308)</f>
        <v>0</v>
      </c>
    </row>
    <row r="291" spans="2:65" s="1" customFormat="1" ht="25.5" customHeight="1" x14ac:dyDescent="0.3">
      <c r="B291" s="135"/>
      <c r="C291" s="164" t="s">
        <v>678</v>
      </c>
      <c r="D291" s="164" t="s">
        <v>155</v>
      </c>
      <c r="E291" s="165" t="s">
        <v>679</v>
      </c>
      <c r="F291" s="281" t="s">
        <v>680</v>
      </c>
      <c r="G291" s="281"/>
      <c r="H291" s="281"/>
      <c r="I291" s="281"/>
      <c r="J291" s="166" t="s">
        <v>197</v>
      </c>
      <c r="K291" s="167">
        <v>4.3899999999999997</v>
      </c>
      <c r="L291" s="282">
        <v>0</v>
      </c>
      <c r="M291" s="282"/>
      <c r="N291" s="283">
        <f>ROUND(L291*K291,3)</f>
        <v>0</v>
      </c>
      <c r="O291" s="283"/>
      <c r="P291" s="283"/>
      <c r="Q291" s="283"/>
      <c r="R291" s="138"/>
      <c r="T291" s="169" t="s">
        <v>5</v>
      </c>
      <c r="U291" s="47" t="s">
        <v>44</v>
      </c>
      <c r="V291" s="39"/>
      <c r="W291" s="170">
        <f>V291*K291</f>
        <v>0</v>
      </c>
      <c r="X291" s="170">
        <v>0</v>
      </c>
      <c r="Y291" s="170">
        <f>X291*K291</f>
        <v>0</v>
      </c>
      <c r="Z291" s="170">
        <v>0</v>
      </c>
      <c r="AA291" s="171">
        <f>Z291*K291</f>
        <v>0</v>
      </c>
      <c r="AR291" s="22" t="s">
        <v>239</v>
      </c>
      <c r="AT291" s="22" t="s">
        <v>155</v>
      </c>
      <c r="AU291" s="22" t="s">
        <v>86</v>
      </c>
      <c r="AY291" s="22" t="s">
        <v>154</v>
      </c>
      <c r="BE291" s="109">
        <f>IF(U291="základná",N291,0)</f>
        <v>0</v>
      </c>
      <c r="BF291" s="109">
        <f>IF(U291="znížená",N291,0)</f>
        <v>0</v>
      </c>
      <c r="BG291" s="109">
        <f>IF(U291="zákl. prenesená",N291,0)</f>
        <v>0</v>
      </c>
      <c r="BH291" s="109">
        <f>IF(U291="zníž. prenesená",N291,0)</f>
        <v>0</v>
      </c>
      <c r="BI291" s="109">
        <f>IF(U291="nulová",N291,0)</f>
        <v>0</v>
      </c>
      <c r="BJ291" s="22" t="s">
        <v>86</v>
      </c>
      <c r="BK291" s="172">
        <f>ROUND(L291*K291,3)</f>
        <v>0</v>
      </c>
      <c r="BL291" s="22" t="s">
        <v>239</v>
      </c>
      <c r="BM291" s="22" t="s">
        <v>681</v>
      </c>
    </row>
    <row r="292" spans="2:65" s="11" customFormat="1" ht="25.5" customHeight="1" x14ac:dyDescent="0.3">
      <c r="B292" s="181"/>
      <c r="C292" s="182"/>
      <c r="D292" s="182"/>
      <c r="E292" s="183" t="s">
        <v>5</v>
      </c>
      <c r="F292" s="286" t="s">
        <v>682</v>
      </c>
      <c r="G292" s="287"/>
      <c r="H292" s="287"/>
      <c r="I292" s="287"/>
      <c r="J292" s="182"/>
      <c r="K292" s="183" t="s">
        <v>5</v>
      </c>
      <c r="L292" s="182"/>
      <c r="M292" s="182"/>
      <c r="N292" s="182"/>
      <c r="O292" s="182"/>
      <c r="P292" s="182"/>
      <c r="Q292" s="182"/>
      <c r="R292" s="184"/>
      <c r="T292" s="185"/>
      <c r="U292" s="182"/>
      <c r="V292" s="182"/>
      <c r="W292" s="182"/>
      <c r="X292" s="182"/>
      <c r="Y292" s="182"/>
      <c r="Z292" s="182"/>
      <c r="AA292" s="186"/>
      <c r="AT292" s="187" t="s">
        <v>161</v>
      </c>
      <c r="AU292" s="187" t="s">
        <v>86</v>
      </c>
      <c r="AV292" s="11" t="s">
        <v>83</v>
      </c>
      <c r="AW292" s="11" t="s">
        <v>33</v>
      </c>
      <c r="AX292" s="11" t="s">
        <v>77</v>
      </c>
      <c r="AY292" s="187" t="s">
        <v>154</v>
      </c>
    </row>
    <row r="293" spans="2:65" s="10" customFormat="1" ht="16.5" customHeight="1" x14ac:dyDescent="0.3">
      <c r="B293" s="173"/>
      <c r="C293" s="174"/>
      <c r="D293" s="174"/>
      <c r="E293" s="175" t="s">
        <v>5</v>
      </c>
      <c r="F293" s="288" t="s">
        <v>683</v>
      </c>
      <c r="G293" s="289"/>
      <c r="H293" s="289"/>
      <c r="I293" s="289"/>
      <c r="J293" s="174"/>
      <c r="K293" s="176">
        <v>4.3899999999999997</v>
      </c>
      <c r="L293" s="174"/>
      <c r="M293" s="174"/>
      <c r="N293" s="174"/>
      <c r="O293" s="174"/>
      <c r="P293" s="174"/>
      <c r="Q293" s="174"/>
      <c r="R293" s="177"/>
      <c r="T293" s="178"/>
      <c r="U293" s="174"/>
      <c r="V293" s="174"/>
      <c r="W293" s="174"/>
      <c r="X293" s="174"/>
      <c r="Y293" s="174"/>
      <c r="Z293" s="174"/>
      <c r="AA293" s="179"/>
      <c r="AT293" s="180" t="s">
        <v>161</v>
      </c>
      <c r="AU293" s="180" t="s">
        <v>86</v>
      </c>
      <c r="AV293" s="10" t="s">
        <v>86</v>
      </c>
      <c r="AW293" s="10" t="s">
        <v>33</v>
      </c>
      <c r="AX293" s="10" t="s">
        <v>83</v>
      </c>
      <c r="AY293" s="180" t="s">
        <v>154</v>
      </c>
    </row>
    <row r="294" spans="2:65" s="1" customFormat="1" ht="51" customHeight="1" x14ac:dyDescent="0.3">
      <c r="B294" s="135"/>
      <c r="C294" s="164" t="s">
        <v>684</v>
      </c>
      <c r="D294" s="164" t="s">
        <v>155</v>
      </c>
      <c r="E294" s="165" t="s">
        <v>685</v>
      </c>
      <c r="F294" s="281" t="s">
        <v>686</v>
      </c>
      <c r="G294" s="281"/>
      <c r="H294" s="281"/>
      <c r="I294" s="281"/>
      <c r="J294" s="166" t="s">
        <v>158</v>
      </c>
      <c r="K294" s="167">
        <v>26.553000000000001</v>
      </c>
      <c r="L294" s="282">
        <v>0</v>
      </c>
      <c r="M294" s="282"/>
      <c r="N294" s="283">
        <f>ROUND(L294*K294,3)</f>
        <v>0</v>
      </c>
      <c r="O294" s="283"/>
      <c r="P294" s="283"/>
      <c r="Q294" s="283"/>
      <c r="R294" s="138"/>
      <c r="T294" s="169" t="s">
        <v>5</v>
      </c>
      <c r="U294" s="47" t="s">
        <v>44</v>
      </c>
      <c r="V294" s="39"/>
      <c r="W294" s="170">
        <f>V294*K294</f>
        <v>0</v>
      </c>
      <c r="X294" s="170">
        <v>4.0400000000000002E-3</v>
      </c>
      <c r="Y294" s="170">
        <f>X294*K294</f>
        <v>0.10727412000000001</v>
      </c>
      <c r="Z294" s="170">
        <v>0</v>
      </c>
      <c r="AA294" s="171">
        <f>Z294*K294</f>
        <v>0</v>
      </c>
      <c r="AR294" s="22" t="s">
        <v>239</v>
      </c>
      <c r="AT294" s="22" t="s">
        <v>155</v>
      </c>
      <c r="AU294" s="22" t="s">
        <v>86</v>
      </c>
      <c r="AY294" s="22" t="s">
        <v>154</v>
      </c>
      <c r="BE294" s="109">
        <f>IF(U294="základná",N294,0)</f>
        <v>0</v>
      </c>
      <c r="BF294" s="109">
        <f>IF(U294="znížená",N294,0)</f>
        <v>0</v>
      </c>
      <c r="BG294" s="109">
        <f>IF(U294="zákl. prenesená",N294,0)</f>
        <v>0</v>
      </c>
      <c r="BH294" s="109">
        <f>IF(U294="zníž. prenesená",N294,0)</f>
        <v>0</v>
      </c>
      <c r="BI294" s="109">
        <f>IF(U294="nulová",N294,0)</f>
        <v>0</v>
      </c>
      <c r="BJ294" s="22" t="s">
        <v>86</v>
      </c>
      <c r="BK294" s="172">
        <f>ROUND(L294*K294,3)</f>
        <v>0</v>
      </c>
      <c r="BL294" s="22" t="s">
        <v>239</v>
      </c>
      <c r="BM294" s="22" t="s">
        <v>687</v>
      </c>
    </row>
    <row r="295" spans="2:65" s="11" customFormat="1" ht="16.5" customHeight="1" x14ac:dyDescent="0.3">
      <c r="B295" s="181"/>
      <c r="C295" s="182"/>
      <c r="D295" s="182"/>
      <c r="E295" s="183" t="s">
        <v>5</v>
      </c>
      <c r="F295" s="286" t="s">
        <v>688</v>
      </c>
      <c r="G295" s="287"/>
      <c r="H295" s="287"/>
      <c r="I295" s="287"/>
      <c r="J295" s="182"/>
      <c r="K295" s="183" t="s">
        <v>5</v>
      </c>
      <c r="L295" s="182"/>
      <c r="M295" s="182"/>
      <c r="N295" s="182"/>
      <c r="O295" s="182"/>
      <c r="P295" s="182"/>
      <c r="Q295" s="182"/>
      <c r="R295" s="184"/>
      <c r="T295" s="185"/>
      <c r="U295" s="182"/>
      <c r="V295" s="182"/>
      <c r="W295" s="182"/>
      <c r="X295" s="182"/>
      <c r="Y295" s="182"/>
      <c r="Z295" s="182"/>
      <c r="AA295" s="186"/>
      <c r="AT295" s="187" t="s">
        <v>161</v>
      </c>
      <c r="AU295" s="187" t="s">
        <v>86</v>
      </c>
      <c r="AV295" s="11" t="s">
        <v>83</v>
      </c>
      <c r="AW295" s="11" t="s">
        <v>33</v>
      </c>
      <c r="AX295" s="11" t="s">
        <v>77</v>
      </c>
      <c r="AY295" s="187" t="s">
        <v>154</v>
      </c>
    </row>
    <row r="296" spans="2:65" s="10" customFormat="1" ht="16.5" customHeight="1" x14ac:dyDescent="0.3">
      <c r="B296" s="173"/>
      <c r="C296" s="174"/>
      <c r="D296" s="174"/>
      <c r="E296" s="175" t="s">
        <v>5</v>
      </c>
      <c r="F296" s="288" t="s">
        <v>689</v>
      </c>
      <c r="G296" s="289"/>
      <c r="H296" s="289"/>
      <c r="I296" s="289"/>
      <c r="J296" s="174"/>
      <c r="K296" s="176">
        <v>4.6500000000000004</v>
      </c>
      <c r="L296" s="174"/>
      <c r="M296" s="174"/>
      <c r="N296" s="174"/>
      <c r="O296" s="174"/>
      <c r="P296" s="174"/>
      <c r="Q296" s="174"/>
      <c r="R296" s="177"/>
      <c r="T296" s="178"/>
      <c r="U296" s="174"/>
      <c r="V296" s="174"/>
      <c r="W296" s="174"/>
      <c r="X296" s="174"/>
      <c r="Y296" s="174"/>
      <c r="Z296" s="174"/>
      <c r="AA296" s="179"/>
      <c r="AT296" s="180" t="s">
        <v>161</v>
      </c>
      <c r="AU296" s="180" t="s">
        <v>86</v>
      </c>
      <c r="AV296" s="10" t="s">
        <v>86</v>
      </c>
      <c r="AW296" s="10" t="s">
        <v>33</v>
      </c>
      <c r="AX296" s="10" t="s">
        <v>77</v>
      </c>
      <c r="AY296" s="180" t="s">
        <v>154</v>
      </c>
    </row>
    <row r="297" spans="2:65" s="11" customFormat="1" ht="16.5" customHeight="1" x14ac:dyDescent="0.3">
      <c r="B297" s="181"/>
      <c r="C297" s="182"/>
      <c r="D297" s="182"/>
      <c r="E297" s="183" t="s">
        <v>5</v>
      </c>
      <c r="F297" s="290" t="s">
        <v>690</v>
      </c>
      <c r="G297" s="291"/>
      <c r="H297" s="291"/>
      <c r="I297" s="291"/>
      <c r="J297" s="182"/>
      <c r="K297" s="183" t="s">
        <v>5</v>
      </c>
      <c r="L297" s="182"/>
      <c r="M297" s="182"/>
      <c r="N297" s="182"/>
      <c r="O297" s="182"/>
      <c r="P297" s="182"/>
      <c r="Q297" s="182"/>
      <c r="R297" s="184"/>
      <c r="T297" s="185"/>
      <c r="U297" s="182"/>
      <c r="V297" s="182"/>
      <c r="W297" s="182"/>
      <c r="X297" s="182"/>
      <c r="Y297" s="182"/>
      <c r="Z297" s="182"/>
      <c r="AA297" s="186"/>
      <c r="AT297" s="187" t="s">
        <v>161</v>
      </c>
      <c r="AU297" s="187" t="s">
        <v>86</v>
      </c>
      <c r="AV297" s="11" t="s">
        <v>83</v>
      </c>
      <c r="AW297" s="11" t="s">
        <v>33</v>
      </c>
      <c r="AX297" s="11" t="s">
        <v>77</v>
      </c>
      <c r="AY297" s="187" t="s">
        <v>154</v>
      </c>
    </row>
    <row r="298" spans="2:65" s="10" customFormat="1" ht="16.5" customHeight="1" x14ac:dyDescent="0.3">
      <c r="B298" s="173"/>
      <c r="C298" s="174"/>
      <c r="D298" s="174"/>
      <c r="E298" s="175" t="s">
        <v>5</v>
      </c>
      <c r="F298" s="288" t="s">
        <v>691</v>
      </c>
      <c r="G298" s="289"/>
      <c r="H298" s="289"/>
      <c r="I298" s="289"/>
      <c r="J298" s="174"/>
      <c r="K298" s="176">
        <v>4.3499999999999996</v>
      </c>
      <c r="L298" s="174"/>
      <c r="M298" s="174"/>
      <c r="N298" s="174"/>
      <c r="O298" s="174"/>
      <c r="P298" s="174"/>
      <c r="Q298" s="174"/>
      <c r="R298" s="177"/>
      <c r="T298" s="178"/>
      <c r="U298" s="174"/>
      <c r="V298" s="174"/>
      <c r="W298" s="174"/>
      <c r="X298" s="174"/>
      <c r="Y298" s="174"/>
      <c r="Z298" s="174"/>
      <c r="AA298" s="179"/>
      <c r="AT298" s="180" t="s">
        <v>161</v>
      </c>
      <c r="AU298" s="180" t="s">
        <v>86</v>
      </c>
      <c r="AV298" s="10" t="s">
        <v>86</v>
      </c>
      <c r="AW298" s="10" t="s">
        <v>33</v>
      </c>
      <c r="AX298" s="10" t="s">
        <v>77</v>
      </c>
      <c r="AY298" s="180" t="s">
        <v>154</v>
      </c>
    </row>
    <row r="299" spans="2:65" s="11" customFormat="1" ht="16.5" customHeight="1" x14ac:dyDescent="0.3">
      <c r="B299" s="181"/>
      <c r="C299" s="182"/>
      <c r="D299" s="182"/>
      <c r="E299" s="183" t="s">
        <v>5</v>
      </c>
      <c r="F299" s="290" t="s">
        <v>692</v>
      </c>
      <c r="G299" s="291"/>
      <c r="H299" s="291"/>
      <c r="I299" s="291"/>
      <c r="J299" s="182"/>
      <c r="K299" s="183" t="s">
        <v>5</v>
      </c>
      <c r="L299" s="182"/>
      <c r="M299" s="182"/>
      <c r="N299" s="182"/>
      <c r="O299" s="182"/>
      <c r="P299" s="182"/>
      <c r="Q299" s="182"/>
      <c r="R299" s="184"/>
      <c r="T299" s="185"/>
      <c r="U299" s="182"/>
      <c r="V299" s="182"/>
      <c r="W299" s="182"/>
      <c r="X299" s="182"/>
      <c r="Y299" s="182"/>
      <c r="Z299" s="182"/>
      <c r="AA299" s="186"/>
      <c r="AT299" s="187" t="s">
        <v>161</v>
      </c>
      <c r="AU299" s="187" t="s">
        <v>86</v>
      </c>
      <c r="AV299" s="11" t="s">
        <v>83</v>
      </c>
      <c r="AW299" s="11" t="s">
        <v>33</v>
      </c>
      <c r="AX299" s="11" t="s">
        <v>77</v>
      </c>
      <c r="AY299" s="187" t="s">
        <v>154</v>
      </c>
    </row>
    <row r="300" spans="2:65" s="10" customFormat="1" ht="16.5" customHeight="1" x14ac:dyDescent="0.3">
      <c r="B300" s="173"/>
      <c r="C300" s="174"/>
      <c r="D300" s="174"/>
      <c r="E300" s="175" t="s">
        <v>5</v>
      </c>
      <c r="F300" s="288" t="s">
        <v>693</v>
      </c>
      <c r="G300" s="289"/>
      <c r="H300" s="289"/>
      <c r="I300" s="289"/>
      <c r="J300" s="174"/>
      <c r="K300" s="176">
        <v>13.755000000000001</v>
      </c>
      <c r="L300" s="174"/>
      <c r="M300" s="174"/>
      <c r="N300" s="174"/>
      <c r="O300" s="174"/>
      <c r="P300" s="174"/>
      <c r="Q300" s="174"/>
      <c r="R300" s="177"/>
      <c r="T300" s="178"/>
      <c r="U300" s="174"/>
      <c r="V300" s="174"/>
      <c r="W300" s="174"/>
      <c r="X300" s="174"/>
      <c r="Y300" s="174"/>
      <c r="Z300" s="174"/>
      <c r="AA300" s="179"/>
      <c r="AT300" s="180" t="s">
        <v>161</v>
      </c>
      <c r="AU300" s="180" t="s">
        <v>86</v>
      </c>
      <c r="AV300" s="10" t="s">
        <v>86</v>
      </c>
      <c r="AW300" s="10" t="s">
        <v>33</v>
      </c>
      <c r="AX300" s="10" t="s">
        <v>77</v>
      </c>
      <c r="AY300" s="180" t="s">
        <v>154</v>
      </c>
    </row>
    <row r="301" spans="2:65" s="11" customFormat="1" ht="25.5" customHeight="1" x14ac:dyDescent="0.3">
      <c r="B301" s="181"/>
      <c r="C301" s="182"/>
      <c r="D301" s="182"/>
      <c r="E301" s="183" t="s">
        <v>5</v>
      </c>
      <c r="F301" s="290" t="s">
        <v>682</v>
      </c>
      <c r="G301" s="291"/>
      <c r="H301" s="291"/>
      <c r="I301" s="291"/>
      <c r="J301" s="182"/>
      <c r="K301" s="183" t="s">
        <v>5</v>
      </c>
      <c r="L301" s="182"/>
      <c r="M301" s="182"/>
      <c r="N301" s="182"/>
      <c r="O301" s="182"/>
      <c r="P301" s="182"/>
      <c r="Q301" s="182"/>
      <c r="R301" s="184"/>
      <c r="T301" s="185"/>
      <c r="U301" s="182"/>
      <c r="V301" s="182"/>
      <c r="W301" s="182"/>
      <c r="X301" s="182"/>
      <c r="Y301" s="182"/>
      <c r="Z301" s="182"/>
      <c r="AA301" s="186"/>
      <c r="AT301" s="187" t="s">
        <v>161</v>
      </c>
      <c r="AU301" s="187" t="s">
        <v>86</v>
      </c>
      <c r="AV301" s="11" t="s">
        <v>83</v>
      </c>
      <c r="AW301" s="11" t="s">
        <v>33</v>
      </c>
      <c r="AX301" s="11" t="s">
        <v>77</v>
      </c>
      <c r="AY301" s="187" t="s">
        <v>154</v>
      </c>
    </row>
    <row r="302" spans="2:65" s="10" customFormat="1" ht="16.5" customHeight="1" x14ac:dyDescent="0.3">
      <c r="B302" s="173"/>
      <c r="C302" s="174"/>
      <c r="D302" s="174"/>
      <c r="E302" s="175" t="s">
        <v>5</v>
      </c>
      <c r="F302" s="288" t="s">
        <v>694</v>
      </c>
      <c r="G302" s="289"/>
      <c r="H302" s="289"/>
      <c r="I302" s="289"/>
      <c r="J302" s="174"/>
      <c r="K302" s="176">
        <v>0.63800000000000001</v>
      </c>
      <c r="L302" s="174"/>
      <c r="M302" s="174"/>
      <c r="N302" s="174"/>
      <c r="O302" s="174"/>
      <c r="P302" s="174"/>
      <c r="Q302" s="174"/>
      <c r="R302" s="177"/>
      <c r="T302" s="178"/>
      <c r="U302" s="174"/>
      <c r="V302" s="174"/>
      <c r="W302" s="174"/>
      <c r="X302" s="174"/>
      <c r="Y302" s="174"/>
      <c r="Z302" s="174"/>
      <c r="AA302" s="179"/>
      <c r="AT302" s="180" t="s">
        <v>161</v>
      </c>
      <c r="AU302" s="180" t="s">
        <v>86</v>
      </c>
      <c r="AV302" s="10" t="s">
        <v>86</v>
      </c>
      <c r="AW302" s="10" t="s">
        <v>33</v>
      </c>
      <c r="AX302" s="10" t="s">
        <v>77</v>
      </c>
      <c r="AY302" s="180" t="s">
        <v>154</v>
      </c>
    </row>
    <row r="303" spans="2:65" s="11" customFormat="1" ht="16.5" customHeight="1" x14ac:dyDescent="0.3">
      <c r="B303" s="181"/>
      <c r="C303" s="182"/>
      <c r="D303" s="182"/>
      <c r="E303" s="183" t="s">
        <v>5</v>
      </c>
      <c r="F303" s="290" t="s">
        <v>692</v>
      </c>
      <c r="G303" s="291"/>
      <c r="H303" s="291"/>
      <c r="I303" s="291"/>
      <c r="J303" s="182"/>
      <c r="K303" s="183" t="s">
        <v>5</v>
      </c>
      <c r="L303" s="182"/>
      <c r="M303" s="182"/>
      <c r="N303" s="182"/>
      <c r="O303" s="182"/>
      <c r="P303" s="182"/>
      <c r="Q303" s="182"/>
      <c r="R303" s="184"/>
      <c r="T303" s="185"/>
      <c r="U303" s="182"/>
      <c r="V303" s="182"/>
      <c r="W303" s="182"/>
      <c r="X303" s="182"/>
      <c r="Y303" s="182"/>
      <c r="Z303" s="182"/>
      <c r="AA303" s="186"/>
      <c r="AT303" s="187" t="s">
        <v>161</v>
      </c>
      <c r="AU303" s="187" t="s">
        <v>86</v>
      </c>
      <c r="AV303" s="11" t="s">
        <v>83</v>
      </c>
      <c r="AW303" s="11" t="s">
        <v>33</v>
      </c>
      <c r="AX303" s="11" t="s">
        <v>77</v>
      </c>
      <c r="AY303" s="187" t="s">
        <v>154</v>
      </c>
    </row>
    <row r="304" spans="2:65" s="10" customFormat="1" ht="16.5" customHeight="1" x14ac:dyDescent="0.3">
      <c r="B304" s="173"/>
      <c r="C304" s="174"/>
      <c r="D304" s="174"/>
      <c r="E304" s="175" t="s">
        <v>5</v>
      </c>
      <c r="F304" s="288" t="s">
        <v>695</v>
      </c>
      <c r="G304" s="289"/>
      <c r="H304" s="289"/>
      <c r="I304" s="289"/>
      <c r="J304" s="174"/>
      <c r="K304" s="176">
        <v>3.16</v>
      </c>
      <c r="L304" s="174"/>
      <c r="M304" s="174"/>
      <c r="N304" s="174"/>
      <c r="O304" s="174"/>
      <c r="P304" s="174"/>
      <c r="Q304" s="174"/>
      <c r="R304" s="177"/>
      <c r="T304" s="178"/>
      <c r="U304" s="174"/>
      <c r="V304" s="174"/>
      <c r="W304" s="174"/>
      <c r="X304" s="174"/>
      <c r="Y304" s="174"/>
      <c r="Z304" s="174"/>
      <c r="AA304" s="179"/>
      <c r="AT304" s="180" t="s">
        <v>161</v>
      </c>
      <c r="AU304" s="180" t="s">
        <v>86</v>
      </c>
      <c r="AV304" s="10" t="s">
        <v>86</v>
      </c>
      <c r="AW304" s="10" t="s">
        <v>33</v>
      </c>
      <c r="AX304" s="10" t="s">
        <v>77</v>
      </c>
      <c r="AY304" s="180" t="s">
        <v>154</v>
      </c>
    </row>
    <row r="305" spans="2:65" s="12" customFormat="1" ht="16.5" customHeight="1" x14ac:dyDescent="0.3">
      <c r="B305" s="188"/>
      <c r="C305" s="189"/>
      <c r="D305" s="189"/>
      <c r="E305" s="190" t="s">
        <v>5</v>
      </c>
      <c r="F305" s="292" t="s">
        <v>233</v>
      </c>
      <c r="G305" s="293"/>
      <c r="H305" s="293"/>
      <c r="I305" s="293"/>
      <c r="J305" s="189"/>
      <c r="K305" s="191">
        <v>26.553000000000001</v>
      </c>
      <c r="L305" s="189"/>
      <c r="M305" s="189"/>
      <c r="N305" s="189"/>
      <c r="O305" s="189"/>
      <c r="P305" s="189"/>
      <c r="Q305" s="189"/>
      <c r="R305" s="192"/>
      <c r="T305" s="193"/>
      <c r="U305" s="189"/>
      <c r="V305" s="189"/>
      <c r="W305" s="189"/>
      <c r="X305" s="189"/>
      <c r="Y305" s="189"/>
      <c r="Z305" s="189"/>
      <c r="AA305" s="194"/>
      <c r="AT305" s="195" t="s">
        <v>161</v>
      </c>
      <c r="AU305" s="195" t="s">
        <v>86</v>
      </c>
      <c r="AV305" s="12" t="s">
        <v>92</v>
      </c>
      <c r="AW305" s="12" t="s">
        <v>33</v>
      </c>
      <c r="AX305" s="12" t="s">
        <v>83</v>
      </c>
      <c r="AY305" s="195" t="s">
        <v>154</v>
      </c>
    </row>
    <row r="306" spans="2:65" s="1" customFormat="1" ht="25.5" customHeight="1" x14ac:dyDescent="0.3">
      <c r="B306" s="135"/>
      <c r="C306" s="201" t="s">
        <v>696</v>
      </c>
      <c r="D306" s="201" t="s">
        <v>362</v>
      </c>
      <c r="E306" s="202" t="s">
        <v>697</v>
      </c>
      <c r="F306" s="308" t="s">
        <v>698</v>
      </c>
      <c r="G306" s="308"/>
      <c r="H306" s="308"/>
      <c r="I306" s="308"/>
      <c r="J306" s="203" t="s">
        <v>158</v>
      </c>
      <c r="K306" s="204">
        <v>28.439</v>
      </c>
      <c r="L306" s="309">
        <v>0</v>
      </c>
      <c r="M306" s="309"/>
      <c r="N306" s="310">
        <f>ROUND(L306*K306,3)</f>
        <v>0</v>
      </c>
      <c r="O306" s="283"/>
      <c r="P306" s="283"/>
      <c r="Q306" s="283"/>
      <c r="R306" s="138"/>
      <c r="T306" s="169" t="s">
        <v>5</v>
      </c>
      <c r="U306" s="47" t="s">
        <v>44</v>
      </c>
      <c r="V306" s="39"/>
      <c r="W306" s="170">
        <f>V306*K306</f>
        <v>0</v>
      </c>
      <c r="X306" s="170">
        <v>2.1000000000000001E-2</v>
      </c>
      <c r="Y306" s="170">
        <f>X306*K306</f>
        <v>0.59721900000000006</v>
      </c>
      <c r="Z306" s="170">
        <v>0</v>
      </c>
      <c r="AA306" s="171">
        <f>Z306*K306</f>
        <v>0</v>
      </c>
      <c r="AR306" s="22" t="s">
        <v>316</v>
      </c>
      <c r="AT306" s="22" t="s">
        <v>362</v>
      </c>
      <c r="AU306" s="22" t="s">
        <v>86</v>
      </c>
      <c r="AY306" s="22" t="s">
        <v>154</v>
      </c>
      <c r="BE306" s="109">
        <f>IF(U306="základná",N306,0)</f>
        <v>0</v>
      </c>
      <c r="BF306" s="109">
        <f>IF(U306="znížená",N306,0)</f>
        <v>0</v>
      </c>
      <c r="BG306" s="109">
        <f>IF(U306="zákl. prenesená",N306,0)</f>
        <v>0</v>
      </c>
      <c r="BH306" s="109">
        <f>IF(U306="zníž. prenesená",N306,0)</f>
        <v>0</v>
      </c>
      <c r="BI306" s="109">
        <f>IF(U306="nulová",N306,0)</f>
        <v>0</v>
      </c>
      <c r="BJ306" s="22" t="s">
        <v>86</v>
      </c>
      <c r="BK306" s="172">
        <f>ROUND(L306*K306,3)</f>
        <v>0</v>
      </c>
      <c r="BL306" s="22" t="s">
        <v>239</v>
      </c>
      <c r="BM306" s="22" t="s">
        <v>699</v>
      </c>
    </row>
    <row r="307" spans="2:65" s="10" customFormat="1" ht="16.5" customHeight="1" x14ac:dyDescent="0.3">
      <c r="B307" s="173"/>
      <c r="C307" s="174"/>
      <c r="D307" s="174"/>
      <c r="E307" s="175" t="s">
        <v>5</v>
      </c>
      <c r="F307" s="284" t="s">
        <v>700</v>
      </c>
      <c r="G307" s="285"/>
      <c r="H307" s="285"/>
      <c r="I307" s="285"/>
      <c r="J307" s="174"/>
      <c r="K307" s="176">
        <v>27.881</v>
      </c>
      <c r="L307" s="174"/>
      <c r="M307" s="174"/>
      <c r="N307" s="174"/>
      <c r="O307" s="174"/>
      <c r="P307" s="174"/>
      <c r="Q307" s="174"/>
      <c r="R307" s="177"/>
      <c r="T307" s="178"/>
      <c r="U307" s="174"/>
      <c r="V307" s="174"/>
      <c r="W307" s="174"/>
      <c r="X307" s="174"/>
      <c r="Y307" s="174"/>
      <c r="Z307" s="174"/>
      <c r="AA307" s="179"/>
      <c r="AT307" s="180" t="s">
        <v>161</v>
      </c>
      <c r="AU307" s="180" t="s">
        <v>86</v>
      </c>
      <c r="AV307" s="10" t="s">
        <v>86</v>
      </c>
      <c r="AW307" s="10" t="s">
        <v>33</v>
      </c>
      <c r="AX307" s="10" t="s">
        <v>83</v>
      </c>
      <c r="AY307" s="180" t="s">
        <v>154</v>
      </c>
    </row>
    <row r="308" spans="2:65" s="1" customFormat="1" ht="25.5" customHeight="1" x14ac:dyDescent="0.3">
      <c r="B308" s="135"/>
      <c r="C308" s="164" t="s">
        <v>701</v>
      </c>
      <c r="D308" s="164" t="s">
        <v>155</v>
      </c>
      <c r="E308" s="165" t="s">
        <v>702</v>
      </c>
      <c r="F308" s="281" t="s">
        <v>703</v>
      </c>
      <c r="G308" s="281"/>
      <c r="H308" s="281"/>
      <c r="I308" s="281"/>
      <c r="J308" s="166" t="s">
        <v>255</v>
      </c>
      <c r="K308" s="167">
        <v>0.70399999999999996</v>
      </c>
      <c r="L308" s="282">
        <v>0</v>
      </c>
      <c r="M308" s="282"/>
      <c r="N308" s="283">
        <f>ROUND(L308*K308,3)</f>
        <v>0</v>
      </c>
      <c r="O308" s="283"/>
      <c r="P308" s="283"/>
      <c r="Q308" s="283"/>
      <c r="R308" s="138"/>
      <c r="T308" s="169" t="s">
        <v>5</v>
      </c>
      <c r="U308" s="47" t="s">
        <v>44</v>
      </c>
      <c r="V308" s="39"/>
      <c r="W308" s="170">
        <f>V308*K308</f>
        <v>0</v>
      </c>
      <c r="X308" s="170">
        <v>0</v>
      </c>
      <c r="Y308" s="170">
        <f>X308*K308</f>
        <v>0</v>
      </c>
      <c r="Z308" s="170">
        <v>0</v>
      </c>
      <c r="AA308" s="171">
        <f>Z308*K308</f>
        <v>0</v>
      </c>
      <c r="AR308" s="22" t="s">
        <v>239</v>
      </c>
      <c r="AT308" s="22" t="s">
        <v>155</v>
      </c>
      <c r="AU308" s="22" t="s">
        <v>86</v>
      </c>
      <c r="AY308" s="22" t="s">
        <v>154</v>
      </c>
      <c r="BE308" s="109">
        <f>IF(U308="základná",N308,0)</f>
        <v>0</v>
      </c>
      <c r="BF308" s="109">
        <f>IF(U308="znížená",N308,0)</f>
        <v>0</v>
      </c>
      <c r="BG308" s="109">
        <f>IF(U308="zákl. prenesená",N308,0)</f>
        <v>0</v>
      </c>
      <c r="BH308" s="109">
        <f>IF(U308="zníž. prenesená",N308,0)</f>
        <v>0</v>
      </c>
      <c r="BI308" s="109">
        <f>IF(U308="nulová",N308,0)</f>
        <v>0</v>
      </c>
      <c r="BJ308" s="22" t="s">
        <v>86</v>
      </c>
      <c r="BK308" s="172">
        <f>ROUND(L308*K308,3)</f>
        <v>0</v>
      </c>
      <c r="BL308" s="22" t="s">
        <v>239</v>
      </c>
      <c r="BM308" s="22" t="s">
        <v>704</v>
      </c>
    </row>
    <row r="309" spans="2:65" s="9" customFormat="1" ht="29.85" customHeight="1" x14ac:dyDescent="0.35">
      <c r="B309" s="153"/>
      <c r="C309" s="154"/>
      <c r="D309" s="163" t="s">
        <v>338</v>
      </c>
      <c r="E309" s="163"/>
      <c r="F309" s="163"/>
      <c r="G309" s="163"/>
      <c r="H309" s="163"/>
      <c r="I309" s="163"/>
      <c r="J309" s="163"/>
      <c r="K309" s="163"/>
      <c r="L309" s="163"/>
      <c r="M309" s="163"/>
      <c r="N309" s="301">
        <f>BK309</f>
        <v>0</v>
      </c>
      <c r="O309" s="302"/>
      <c r="P309" s="302"/>
      <c r="Q309" s="302"/>
      <c r="R309" s="156"/>
      <c r="T309" s="157"/>
      <c r="U309" s="154"/>
      <c r="V309" s="154"/>
      <c r="W309" s="158">
        <f>SUM(W310:W326)</f>
        <v>0</v>
      </c>
      <c r="X309" s="154"/>
      <c r="Y309" s="158">
        <f>SUM(Y310:Y326)</f>
        <v>9.131992000000002E-3</v>
      </c>
      <c r="Z309" s="154"/>
      <c r="AA309" s="159">
        <f>SUM(AA310:AA326)</f>
        <v>0</v>
      </c>
      <c r="AR309" s="160" t="s">
        <v>86</v>
      </c>
      <c r="AT309" s="161" t="s">
        <v>76</v>
      </c>
      <c r="AU309" s="161" t="s">
        <v>83</v>
      </c>
      <c r="AY309" s="160" t="s">
        <v>154</v>
      </c>
      <c r="BK309" s="162">
        <f>SUM(BK310:BK326)</f>
        <v>0</v>
      </c>
    </row>
    <row r="310" spans="2:65" s="1" customFormat="1" ht="16.5" customHeight="1" x14ac:dyDescent="0.3">
      <c r="B310" s="135"/>
      <c r="C310" s="164" t="s">
        <v>705</v>
      </c>
      <c r="D310" s="164" t="s">
        <v>155</v>
      </c>
      <c r="E310" s="165" t="s">
        <v>706</v>
      </c>
      <c r="F310" s="281" t="s">
        <v>707</v>
      </c>
      <c r="G310" s="281"/>
      <c r="H310" s="281"/>
      <c r="I310" s="281"/>
      <c r="J310" s="166" t="s">
        <v>158</v>
      </c>
      <c r="K310" s="167">
        <v>9.3800000000000008</v>
      </c>
      <c r="L310" s="282">
        <v>0</v>
      </c>
      <c r="M310" s="282"/>
      <c r="N310" s="283">
        <f>ROUND(L310*K310,3)</f>
        <v>0</v>
      </c>
      <c r="O310" s="283"/>
      <c r="P310" s="283"/>
      <c r="Q310" s="283"/>
      <c r="R310" s="138"/>
      <c r="T310" s="169" t="s">
        <v>5</v>
      </c>
      <c r="U310" s="47" t="s">
        <v>44</v>
      </c>
      <c r="V310" s="39"/>
      <c r="W310" s="170">
        <f>V310*K310</f>
        <v>0</v>
      </c>
      <c r="X310" s="170">
        <v>8.0400000000000003E-5</v>
      </c>
      <c r="Y310" s="170">
        <f>X310*K310</f>
        <v>7.5415200000000012E-4</v>
      </c>
      <c r="Z310" s="170">
        <v>0</v>
      </c>
      <c r="AA310" s="171">
        <f>Z310*K310</f>
        <v>0</v>
      </c>
      <c r="AR310" s="22" t="s">
        <v>239</v>
      </c>
      <c r="AT310" s="22" t="s">
        <v>155</v>
      </c>
      <c r="AU310" s="22" t="s">
        <v>86</v>
      </c>
      <c r="AY310" s="22" t="s">
        <v>154</v>
      </c>
      <c r="BE310" s="109">
        <f>IF(U310="základná",N310,0)</f>
        <v>0</v>
      </c>
      <c r="BF310" s="109">
        <f>IF(U310="znížená",N310,0)</f>
        <v>0</v>
      </c>
      <c r="BG310" s="109">
        <f>IF(U310="zákl. prenesená",N310,0)</f>
        <v>0</v>
      </c>
      <c r="BH310" s="109">
        <f>IF(U310="zníž. prenesená",N310,0)</f>
        <v>0</v>
      </c>
      <c r="BI310" s="109">
        <f>IF(U310="nulová",N310,0)</f>
        <v>0</v>
      </c>
      <c r="BJ310" s="22" t="s">
        <v>86</v>
      </c>
      <c r="BK310" s="172">
        <f>ROUND(L310*K310,3)</f>
        <v>0</v>
      </c>
      <c r="BL310" s="22" t="s">
        <v>239</v>
      </c>
      <c r="BM310" s="22" t="s">
        <v>708</v>
      </c>
    </row>
    <row r="311" spans="2:65" s="10" customFormat="1" ht="16.5" customHeight="1" x14ac:dyDescent="0.3">
      <c r="B311" s="173"/>
      <c r="C311" s="174"/>
      <c r="D311" s="174"/>
      <c r="E311" s="175" t="s">
        <v>5</v>
      </c>
      <c r="F311" s="284" t="s">
        <v>709</v>
      </c>
      <c r="G311" s="285"/>
      <c r="H311" s="285"/>
      <c r="I311" s="285"/>
      <c r="J311" s="174"/>
      <c r="K311" s="176">
        <v>5.04</v>
      </c>
      <c r="L311" s="174"/>
      <c r="M311" s="174"/>
      <c r="N311" s="174"/>
      <c r="O311" s="174"/>
      <c r="P311" s="174"/>
      <c r="Q311" s="174"/>
      <c r="R311" s="177"/>
      <c r="T311" s="178"/>
      <c r="U311" s="174"/>
      <c r="V311" s="174"/>
      <c r="W311" s="174"/>
      <c r="X311" s="174"/>
      <c r="Y311" s="174"/>
      <c r="Z311" s="174"/>
      <c r="AA311" s="179"/>
      <c r="AT311" s="180" t="s">
        <v>161</v>
      </c>
      <c r="AU311" s="180" t="s">
        <v>86</v>
      </c>
      <c r="AV311" s="10" t="s">
        <v>86</v>
      </c>
      <c r="AW311" s="10" t="s">
        <v>33</v>
      </c>
      <c r="AX311" s="10" t="s">
        <v>77</v>
      </c>
      <c r="AY311" s="180" t="s">
        <v>154</v>
      </c>
    </row>
    <row r="312" spans="2:65" s="10" customFormat="1" ht="16.5" customHeight="1" x14ac:dyDescent="0.3">
      <c r="B312" s="173"/>
      <c r="C312" s="174"/>
      <c r="D312" s="174"/>
      <c r="E312" s="175" t="s">
        <v>5</v>
      </c>
      <c r="F312" s="288" t="s">
        <v>497</v>
      </c>
      <c r="G312" s="289"/>
      <c r="H312" s="289"/>
      <c r="I312" s="289"/>
      <c r="J312" s="174"/>
      <c r="K312" s="176">
        <v>4.34</v>
      </c>
      <c r="L312" s="174"/>
      <c r="M312" s="174"/>
      <c r="N312" s="174"/>
      <c r="O312" s="174"/>
      <c r="P312" s="174"/>
      <c r="Q312" s="174"/>
      <c r="R312" s="177"/>
      <c r="T312" s="178"/>
      <c r="U312" s="174"/>
      <c r="V312" s="174"/>
      <c r="W312" s="174"/>
      <c r="X312" s="174"/>
      <c r="Y312" s="174"/>
      <c r="Z312" s="174"/>
      <c r="AA312" s="179"/>
      <c r="AT312" s="180" t="s">
        <v>161</v>
      </c>
      <c r="AU312" s="180" t="s">
        <v>86</v>
      </c>
      <c r="AV312" s="10" t="s">
        <v>86</v>
      </c>
      <c r="AW312" s="10" t="s">
        <v>33</v>
      </c>
      <c r="AX312" s="10" t="s">
        <v>77</v>
      </c>
      <c r="AY312" s="180" t="s">
        <v>154</v>
      </c>
    </row>
    <row r="313" spans="2:65" s="12" customFormat="1" ht="16.5" customHeight="1" x14ac:dyDescent="0.3">
      <c r="B313" s="188"/>
      <c r="C313" s="189"/>
      <c r="D313" s="189"/>
      <c r="E313" s="190" t="s">
        <v>5</v>
      </c>
      <c r="F313" s="292" t="s">
        <v>233</v>
      </c>
      <c r="G313" s="293"/>
      <c r="H313" s="293"/>
      <c r="I313" s="293"/>
      <c r="J313" s="189"/>
      <c r="K313" s="191">
        <v>9.3800000000000008</v>
      </c>
      <c r="L313" s="189"/>
      <c r="M313" s="189"/>
      <c r="N313" s="189"/>
      <c r="O313" s="189"/>
      <c r="P313" s="189"/>
      <c r="Q313" s="189"/>
      <c r="R313" s="192"/>
      <c r="T313" s="193"/>
      <c r="U313" s="189"/>
      <c r="V313" s="189"/>
      <c r="W313" s="189"/>
      <c r="X313" s="189"/>
      <c r="Y313" s="189"/>
      <c r="Z313" s="189"/>
      <c r="AA313" s="194"/>
      <c r="AT313" s="195" t="s">
        <v>161</v>
      </c>
      <c r="AU313" s="195" t="s">
        <v>86</v>
      </c>
      <c r="AV313" s="12" t="s">
        <v>92</v>
      </c>
      <c r="AW313" s="12" t="s">
        <v>33</v>
      </c>
      <c r="AX313" s="12" t="s">
        <v>83</v>
      </c>
      <c r="AY313" s="195" t="s">
        <v>154</v>
      </c>
    </row>
    <row r="314" spans="2:65" s="1" customFormat="1" ht="38.25" customHeight="1" x14ac:dyDescent="0.3">
      <c r="B314" s="135"/>
      <c r="C314" s="164" t="s">
        <v>710</v>
      </c>
      <c r="D314" s="164" t="s">
        <v>155</v>
      </c>
      <c r="E314" s="165" t="s">
        <v>711</v>
      </c>
      <c r="F314" s="281" t="s">
        <v>712</v>
      </c>
      <c r="G314" s="281"/>
      <c r="H314" s="281"/>
      <c r="I314" s="281"/>
      <c r="J314" s="166" t="s">
        <v>158</v>
      </c>
      <c r="K314" s="167">
        <v>1.5760000000000001</v>
      </c>
      <c r="L314" s="282">
        <v>0</v>
      </c>
      <c r="M314" s="282"/>
      <c r="N314" s="283">
        <f>ROUND(L314*K314,3)</f>
        <v>0</v>
      </c>
      <c r="O314" s="283"/>
      <c r="P314" s="283"/>
      <c r="Q314" s="283"/>
      <c r="R314" s="138"/>
      <c r="T314" s="169" t="s">
        <v>5</v>
      </c>
      <c r="U314" s="47" t="s">
        <v>44</v>
      </c>
      <c r="V314" s="39"/>
      <c r="W314" s="170">
        <f>V314*K314</f>
        <v>0</v>
      </c>
      <c r="X314" s="170">
        <v>2.9999999999999997E-4</v>
      </c>
      <c r="Y314" s="170">
        <f>X314*K314</f>
        <v>4.728E-4</v>
      </c>
      <c r="Z314" s="170">
        <v>0</v>
      </c>
      <c r="AA314" s="171">
        <f>Z314*K314</f>
        <v>0</v>
      </c>
      <c r="AR314" s="22" t="s">
        <v>239</v>
      </c>
      <c r="AT314" s="22" t="s">
        <v>155</v>
      </c>
      <c r="AU314" s="22" t="s">
        <v>86</v>
      </c>
      <c r="AY314" s="22" t="s">
        <v>154</v>
      </c>
      <c r="BE314" s="109">
        <f>IF(U314="základná",N314,0)</f>
        <v>0</v>
      </c>
      <c r="BF314" s="109">
        <f>IF(U314="znížená",N314,0)</f>
        <v>0</v>
      </c>
      <c r="BG314" s="109">
        <f>IF(U314="zákl. prenesená",N314,0)</f>
        <v>0</v>
      </c>
      <c r="BH314" s="109">
        <f>IF(U314="zníž. prenesená",N314,0)</f>
        <v>0</v>
      </c>
      <c r="BI314" s="109">
        <f>IF(U314="nulová",N314,0)</f>
        <v>0</v>
      </c>
      <c r="BJ314" s="22" t="s">
        <v>86</v>
      </c>
      <c r="BK314" s="172">
        <f>ROUND(L314*K314,3)</f>
        <v>0</v>
      </c>
      <c r="BL314" s="22" t="s">
        <v>239</v>
      </c>
      <c r="BM314" s="22" t="s">
        <v>713</v>
      </c>
    </row>
    <row r="315" spans="2:65" s="11" customFormat="1" ht="16.5" customHeight="1" x14ac:dyDescent="0.3">
      <c r="B315" s="181"/>
      <c r="C315" s="182"/>
      <c r="D315" s="182"/>
      <c r="E315" s="183" t="s">
        <v>5</v>
      </c>
      <c r="F315" s="286" t="s">
        <v>714</v>
      </c>
      <c r="G315" s="287"/>
      <c r="H315" s="287"/>
      <c r="I315" s="287"/>
      <c r="J315" s="182"/>
      <c r="K315" s="183" t="s">
        <v>5</v>
      </c>
      <c r="L315" s="182"/>
      <c r="M315" s="182"/>
      <c r="N315" s="182"/>
      <c r="O315" s="182"/>
      <c r="P315" s="182"/>
      <c r="Q315" s="182"/>
      <c r="R315" s="184"/>
      <c r="T315" s="185"/>
      <c r="U315" s="182"/>
      <c r="V315" s="182"/>
      <c r="W315" s="182"/>
      <c r="X315" s="182"/>
      <c r="Y315" s="182"/>
      <c r="Z315" s="182"/>
      <c r="AA315" s="186"/>
      <c r="AT315" s="187" t="s">
        <v>161</v>
      </c>
      <c r="AU315" s="187" t="s">
        <v>86</v>
      </c>
      <c r="AV315" s="11" t="s">
        <v>83</v>
      </c>
      <c r="AW315" s="11" t="s">
        <v>33</v>
      </c>
      <c r="AX315" s="11" t="s">
        <v>77</v>
      </c>
      <c r="AY315" s="187" t="s">
        <v>154</v>
      </c>
    </row>
    <row r="316" spans="2:65" s="10" customFormat="1" ht="16.5" customHeight="1" x14ac:dyDescent="0.3">
      <c r="B316" s="173"/>
      <c r="C316" s="174"/>
      <c r="D316" s="174"/>
      <c r="E316" s="175" t="s">
        <v>5</v>
      </c>
      <c r="F316" s="288" t="s">
        <v>715</v>
      </c>
      <c r="G316" s="289"/>
      <c r="H316" s="289"/>
      <c r="I316" s="289"/>
      <c r="J316" s="174"/>
      <c r="K316" s="176">
        <v>1.5760000000000001</v>
      </c>
      <c r="L316" s="174"/>
      <c r="M316" s="174"/>
      <c r="N316" s="174"/>
      <c r="O316" s="174"/>
      <c r="P316" s="174"/>
      <c r="Q316" s="174"/>
      <c r="R316" s="177"/>
      <c r="T316" s="178"/>
      <c r="U316" s="174"/>
      <c r="V316" s="174"/>
      <c r="W316" s="174"/>
      <c r="X316" s="174"/>
      <c r="Y316" s="174"/>
      <c r="Z316" s="174"/>
      <c r="AA316" s="179"/>
      <c r="AT316" s="180" t="s">
        <v>161</v>
      </c>
      <c r="AU316" s="180" t="s">
        <v>86</v>
      </c>
      <c r="AV316" s="10" t="s">
        <v>86</v>
      </c>
      <c r="AW316" s="10" t="s">
        <v>33</v>
      </c>
      <c r="AX316" s="10" t="s">
        <v>83</v>
      </c>
      <c r="AY316" s="180" t="s">
        <v>154</v>
      </c>
    </row>
    <row r="317" spans="2:65" s="1" customFormat="1" ht="38.25" customHeight="1" x14ac:dyDescent="0.3">
      <c r="B317" s="135"/>
      <c r="C317" s="164" t="s">
        <v>716</v>
      </c>
      <c r="D317" s="164" t="s">
        <v>155</v>
      </c>
      <c r="E317" s="165" t="s">
        <v>717</v>
      </c>
      <c r="F317" s="281" t="s">
        <v>718</v>
      </c>
      <c r="G317" s="281"/>
      <c r="H317" s="281"/>
      <c r="I317" s="281"/>
      <c r="J317" s="166" t="s">
        <v>158</v>
      </c>
      <c r="K317" s="167">
        <v>10.047000000000001</v>
      </c>
      <c r="L317" s="282">
        <v>0</v>
      </c>
      <c r="M317" s="282"/>
      <c r="N317" s="283">
        <f>ROUND(L317*K317,3)</f>
        <v>0</v>
      </c>
      <c r="O317" s="283"/>
      <c r="P317" s="283"/>
      <c r="Q317" s="283"/>
      <c r="R317" s="138"/>
      <c r="T317" s="169" t="s">
        <v>5</v>
      </c>
      <c r="U317" s="47" t="s">
        <v>44</v>
      </c>
      <c r="V317" s="39"/>
      <c r="W317" s="170">
        <f>V317*K317</f>
        <v>0</v>
      </c>
      <c r="X317" s="170">
        <v>2.4000000000000001E-4</v>
      </c>
      <c r="Y317" s="170">
        <f>X317*K317</f>
        <v>2.41128E-3</v>
      </c>
      <c r="Z317" s="170">
        <v>0</v>
      </c>
      <c r="AA317" s="171">
        <f>Z317*K317</f>
        <v>0</v>
      </c>
      <c r="AR317" s="22" t="s">
        <v>239</v>
      </c>
      <c r="AT317" s="22" t="s">
        <v>155</v>
      </c>
      <c r="AU317" s="22" t="s">
        <v>86</v>
      </c>
      <c r="AY317" s="22" t="s">
        <v>154</v>
      </c>
      <c r="BE317" s="109">
        <f>IF(U317="základná",N317,0)</f>
        <v>0</v>
      </c>
      <c r="BF317" s="109">
        <f>IF(U317="znížená",N317,0)</f>
        <v>0</v>
      </c>
      <c r="BG317" s="109">
        <f>IF(U317="zákl. prenesená",N317,0)</f>
        <v>0</v>
      </c>
      <c r="BH317" s="109">
        <f>IF(U317="zníž. prenesená",N317,0)</f>
        <v>0</v>
      </c>
      <c r="BI317" s="109">
        <f>IF(U317="nulová",N317,0)</f>
        <v>0</v>
      </c>
      <c r="BJ317" s="22" t="s">
        <v>86</v>
      </c>
      <c r="BK317" s="172">
        <f>ROUND(L317*K317,3)</f>
        <v>0</v>
      </c>
      <c r="BL317" s="22" t="s">
        <v>239</v>
      </c>
      <c r="BM317" s="22" t="s">
        <v>719</v>
      </c>
    </row>
    <row r="318" spans="2:65" s="1" customFormat="1" ht="25.5" customHeight="1" x14ac:dyDescent="0.3">
      <c r="B318" s="135"/>
      <c r="C318" s="164" t="s">
        <v>720</v>
      </c>
      <c r="D318" s="164" t="s">
        <v>155</v>
      </c>
      <c r="E318" s="165" t="s">
        <v>721</v>
      </c>
      <c r="F318" s="281" t="s">
        <v>722</v>
      </c>
      <c r="G318" s="281"/>
      <c r="H318" s="281"/>
      <c r="I318" s="281"/>
      <c r="J318" s="166" t="s">
        <v>158</v>
      </c>
      <c r="K318" s="167">
        <v>10.047000000000001</v>
      </c>
      <c r="L318" s="282">
        <v>0</v>
      </c>
      <c r="M318" s="282"/>
      <c r="N318" s="283">
        <f>ROUND(L318*K318,3)</f>
        <v>0</v>
      </c>
      <c r="O318" s="283"/>
      <c r="P318" s="283"/>
      <c r="Q318" s="283"/>
      <c r="R318" s="138"/>
      <c r="T318" s="169" t="s">
        <v>5</v>
      </c>
      <c r="U318" s="47" t="s">
        <v>44</v>
      </c>
      <c r="V318" s="39"/>
      <c r="W318" s="170">
        <f>V318*K318</f>
        <v>0</v>
      </c>
      <c r="X318" s="170">
        <v>8.0000000000000007E-5</v>
      </c>
      <c r="Y318" s="170">
        <f>X318*K318</f>
        <v>8.0376000000000015E-4</v>
      </c>
      <c r="Z318" s="170">
        <v>0</v>
      </c>
      <c r="AA318" s="171">
        <f>Z318*K318</f>
        <v>0</v>
      </c>
      <c r="AR318" s="22" t="s">
        <v>239</v>
      </c>
      <c r="AT318" s="22" t="s">
        <v>155</v>
      </c>
      <c r="AU318" s="22" t="s">
        <v>86</v>
      </c>
      <c r="AY318" s="22" t="s">
        <v>154</v>
      </c>
      <c r="BE318" s="109">
        <f>IF(U318="základná",N318,0)</f>
        <v>0</v>
      </c>
      <c r="BF318" s="109">
        <f>IF(U318="znížená",N318,0)</f>
        <v>0</v>
      </c>
      <c r="BG318" s="109">
        <f>IF(U318="zákl. prenesená",N318,0)</f>
        <v>0</v>
      </c>
      <c r="BH318" s="109">
        <f>IF(U318="zníž. prenesená",N318,0)</f>
        <v>0</v>
      </c>
      <c r="BI318" s="109">
        <f>IF(U318="nulová",N318,0)</f>
        <v>0</v>
      </c>
      <c r="BJ318" s="22" t="s">
        <v>86</v>
      </c>
      <c r="BK318" s="172">
        <f>ROUND(L318*K318,3)</f>
        <v>0</v>
      </c>
      <c r="BL318" s="22" t="s">
        <v>239</v>
      </c>
      <c r="BM318" s="22" t="s">
        <v>723</v>
      </c>
    </row>
    <row r="319" spans="2:65" s="11" customFormat="1" ht="16.5" customHeight="1" x14ac:dyDescent="0.3">
      <c r="B319" s="181"/>
      <c r="C319" s="182"/>
      <c r="D319" s="182"/>
      <c r="E319" s="183" t="s">
        <v>5</v>
      </c>
      <c r="F319" s="286" t="s">
        <v>724</v>
      </c>
      <c r="G319" s="287"/>
      <c r="H319" s="287"/>
      <c r="I319" s="287"/>
      <c r="J319" s="182"/>
      <c r="K319" s="183" t="s">
        <v>5</v>
      </c>
      <c r="L319" s="182"/>
      <c r="M319" s="182"/>
      <c r="N319" s="182"/>
      <c r="O319" s="182"/>
      <c r="P319" s="182"/>
      <c r="Q319" s="182"/>
      <c r="R319" s="184"/>
      <c r="T319" s="185"/>
      <c r="U319" s="182"/>
      <c r="V319" s="182"/>
      <c r="W319" s="182"/>
      <c r="X319" s="182"/>
      <c r="Y319" s="182"/>
      <c r="Z319" s="182"/>
      <c r="AA319" s="186"/>
      <c r="AT319" s="187" t="s">
        <v>161</v>
      </c>
      <c r="AU319" s="187" t="s">
        <v>86</v>
      </c>
      <c r="AV319" s="11" t="s">
        <v>83</v>
      </c>
      <c r="AW319" s="11" t="s">
        <v>33</v>
      </c>
      <c r="AX319" s="11" t="s">
        <v>77</v>
      </c>
      <c r="AY319" s="187" t="s">
        <v>154</v>
      </c>
    </row>
    <row r="320" spans="2:65" s="10" customFormat="1" ht="16.5" customHeight="1" x14ac:dyDescent="0.3">
      <c r="B320" s="173"/>
      <c r="C320" s="174"/>
      <c r="D320" s="174"/>
      <c r="E320" s="175" t="s">
        <v>5</v>
      </c>
      <c r="F320" s="288" t="s">
        <v>216</v>
      </c>
      <c r="G320" s="289"/>
      <c r="H320" s="289"/>
      <c r="I320" s="289"/>
      <c r="J320" s="174"/>
      <c r="K320" s="176">
        <v>2.3639999999999999</v>
      </c>
      <c r="L320" s="174"/>
      <c r="M320" s="174"/>
      <c r="N320" s="174"/>
      <c r="O320" s="174"/>
      <c r="P320" s="174"/>
      <c r="Q320" s="174"/>
      <c r="R320" s="177"/>
      <c r="T320" s="178"/>
      <c r="U320" s="174"/>
      <c r="V320" s="174"/>
      <c r="W320" s="174"/>
      <c r="X320" s="174"/>
      <c r="Y320" s="174"/>
      <c r="Z320" s="174"/>
      <c r="AA320" s="179"/>
      <c r="AT320" s="180" t="s">
        <v>161</v>
      </c>
      <c r="AU320" s="180" t="s">
        <v>86</v>
      </c>
      <c r="AV320" s="10" t="s">
        <v>86</v>
      </c>
      <c r="AW320" s="10" t="s">
        <v>33</v>
      </c>
      <c r="AX320" s="10" t="s">
        <v>77</v>
      </c>
      <c r="AY320" s="180" t="s">
        <v>154</v>
      </c>
    </row>
    <row r="321" spans="2:65" s="10" customFormat="1" ht="16.5" customHeight="1" x14ac:dyDescent="0.3">
      <c r="B321" s="173"/>
      <c r="C321" s="174"/>
      <c r="D321" s="174"/>
      <c r="E321" s="175" t="s">
        <v>5</v>
      </c>
      <c r="F321" s="288" t="s">
        <v>210</v>
      </c>
      <c r="G321" s="289"/>
      <c r="H321" s="289"/>
      <c r="I321" s="289"/>
      <c r="J321" s="174"/>
      <c r="K321" s="176">
        <v>3.1520000000000001</v>
      </c>
      <c r="L321" s="174"/>
      <c r="M321" s="174"/>
      <c r="N321" s="174"/>
      <c r="O321" s="174"/>
      <c r="P321" s="174"/>
      <c r="Q321" s="174"/>
      <c r="R321" s="177"/>
      <c r="T321" s="178"/>
      <c r="U321" s="174"/>
      <c r="V321" s="174"/>
      <c r="W321" s="174"/>
      <c r="X321" s="174"/>
      <c r="Y321" s="174"/>
      <c r="Z321" s="174"/>
      <c r="AA321" s="179"/>
      <c r="AT321" s="180" t="s">
        <v>161</v>
      </c>
      <c r="AU321" s="180" t="s">
        <v>86</v>
      </c>
      <c r="AV321" s="10" t="s">
        <v>86</v>
      </c>
      <c r="AW321" s="10" t="s">
        <v>33</v>
      </c>
      <c r="AX321" s="10" t="s">
        <v>77</v>
      </c>
      <c r="AY321" s="180" t="s">
        <v>154</v>
      </c>
    </row>
    <row r="322" spans="2:65" s="10" customFormat="1" ht="16.5" customHeight="1" x14ac:dyDescent="0.3">
      <c r="B322" s="173"/>
      <c r="C322" s="174"/>
      <c r="D322" s="174"/>
      <c r="E322" s="175" t="s">
        <v>5</v>
      </c>
      <c r="F322" s="288" t="s">
        <v>725</v>
      </c>
      <c r="G322" s="289"/>
      <c r="H322" s="289"/>
      <c r="I322" s="289"/>
      <c r="J322" s="174"/>
      <c r="K322" s="176">
        <v>2.9550000000000001</v>
      </c>
      <c r="L322" s="174"/>
      <c r="M322" s="174"/>
      <c r="N322" s="174"/>
      <c r="O322" s="174"/>
      <c r="P322" s="174"/>
      <c r="Q322" s="174"/>
      <c r="R322" s="177"/>
      <c r="T322" s="178"/>
      <c r="U322" s="174"/>
      <c r="V322" s="174"/>
      <c r="W322" s="174"/>
      <c r="X322" s="174"/>
      <c r="Y322" s="174"/>
      <c r="Z322" s="174"/>
      <c r="AA322" s="179"/>
      <c r="AT322" s="180" t="s">
        <v>161</v>
      </c>
      <c r="AU322" s="180" t="s">
        <v>86</v>
      </c>
      <c r="AV322" s="10" t="s">
        <v>86</v>
      </c>
      <c r="AW322" s="10" t="s">
        <v>33</v>
      </c>
      <c r="AX322" s="10" t="s">
        <v>77</v>
      </c>
      <c r="AY322" s="180" t="s">
        <v>154</v>
      </c>
    </row>
    <row r="323" spans="2:65" s="11" customFormat="1" ht="16.5" customHeight="1" x14ac:dyDescent="0.3">
      <c r="B323" s="181"/>
      <c r="C323" s="182"/>
      <c r="D323" s="182"/>
      <c r="E323" s="183" t="s">
        <v>5</v>
      </c>
      <c r="F323" s="290" t="s">
        <v>726</v>
      </c>
      <c r="G323" s="291"/>
      <c r="H323" s="291"/>
      <c r="I323" s="291"/>
      <c r="J323" s="182"/>
      <c r="K323" s="183" t="s">
        <v>5</v>
      </c>
      <c r="L323" s="182"/>
      <c r="M323" s="182"/>
      <c r="N323" s="182"/>
      <c r="O323" s="182"/>
      <c r="P323" s="182"/>
      <c r="Q323" s="182"/>
      <c r="R323" s="184"/>
      <c r="T323" s="185"/>
      <c r="U323" s="182"/>
      <c r="V323" s="182"/>
      <c r="W323" s="182"/>
      <c r="X323" s="182"/>
      <c r="Y323" s="182"/>
      <c r="Z323" s="182"/>
      <c r="AA323" s="186"/>
      <c r="AT323" s="187" t="s">
        <v>161</v>
      </c>
      <c r="AU323" s="187" t="s">
        <v>86</v>
      </c>
      <c r="AV323" s="11" t="s">
        <v>83</v>
      </c>
      <c r="AW323" s="11" t="s">
        <v>33</v>
      </c>
      <c r="AX323" s="11" t="s">
        <v>77</v>
      </c>
      <c r="AY323" s="187" t="s">
        <v>154</v>
      </c>
    </row>
    <row r="324" spans="2:65" s="10" customFormat="1" ht="16.5" customHeight="1" x14ac:dyDescent="0.3">
      <c r="B324" s="173"/>
      <c r="C324" s="174"/>
      <c r="D324" s="174"/>
      <c r="E324" s="175" t="s">
        <v>5</v>
      </c>
      <c r="F324" s="288" t="s">
        <v>715</v>
      </c>
      <c r="G324" s="289"/>
      <c r="H324" s="289"/>
      <c r="I324" s="289"/>
      <c r="J324" s="174"/>
      <c r="K324" s="176">
        <v>1.5760000000000001</v>
      </c>
      <c r="L324" s="174"/>
      <c r="M324" s="174"/>
      <c r="N324" s="174"/>
      <c r="O324" s="174"/>
      <c r="P324" s="174"/>
      <c r="Q324" s="174"/>
      <c r="R324" s="177"/>
      <c r="T324" s="178"/>
      <c r="U324" s="174"/>
      <c r="V324" s="174"/>
      <c r="W324" s="174"/>
      <c r="X324" s="174"/>
      <c r="Y324" s="174"/>
      <c r="Z324" s="174"/>
      <c r="AA324" s="179"/>
      <c r="AT324" s="180" t="s">
        <v>161</v>
      </c>
      <c r="AU324" s="180" t="s">
        <v>86</v>
      </c>
      <c r="AV324" s="10" t="s">
        <v>86</v>
      </c>
      <c r="AW324" s="10" t="s">
        <v>33</v>
      </c>
      <c r="AX324" s="10" t="s">
        <v>77</v>
      </c>
      <c r="AY324" s="180" t="s">
        <v>154</v>
      </c>
    </row>
    <row r="325" spans="2:65" s="12" customFormat="1" ht="16.5" customHeight="1" x14ac:dyDescent="0.3">
      <c r="B325" s="188"/>
      <c r="C325" s="189"/>
      <c r="D325" s="189"/>
      <c r="E325" s="190" t="s">
        <v>5</v>
      </c>
      <c r="F325" s="292" t="s">
        <v>233</v>
      </c>
      <c r="G325" s="293"/>
      <c r="H325" s="293"/>
      <c r="I325" s="293"/>
      <c r="J325" s="189"/>
      <c r="K325" s="191">
        <v>10.047000000000001</v>
      </c>
      <c r="L325" s="189"/>
      <c r="M325" s="189"/>
      <c r="N325" s="189"/>
      <c r="O325" s="189"/>
      <c r="P325" s="189"/>
      <c r="Q325" s="189"/>
      <c r="R325" s="192"/>
      <c r="T325" s="193"/>
      <c r="U325" s="189"/>
      <c r="V325" s="189"/>
      <c r="W325" s="189"/>
      <c r="X325" s="189"/>
      <c r="Y325" s="189"/>
      <c r="Z325" s="189"/>
      <c r="AA325" s="194"/>
      <c r="AT325" s="195" t="s">
        <v>161</v>
      </c>
      <c r="AU325" s="195" t="s">
        <v>86</v>
      </c>
      <c r="AV325" s="12" t="s">
        <v>92</v>
      </c>
      <c r="AW325" s="12" t="s">
        <v>33</v>
      </c>
      <c r="AX325" s="12" t="s">
        <v>83</v>
      </c>
      <c r="AY325" s="195" t="s">
        <v>154</v>
      </c>
    </row>
    <row r="326" spans="2:65" s="1" customFormat="1" ht="38.25" customHeight="1" x14ac:dyDescent="0.3">
      <c r="B326" s="135"/>
      <c r="C326" s="164" t="s">
        <v>727</v>
      </c>
      <c r="D326" s="164" t="s">
        <v>155</v>
      </c>
      <c r="E326" s="165" t="s">
        <v>728</v>
      </c>
      <c r="F326" s="281" t="s">
        <v>729</v>
      </c>
      <c r="G326" s="281"/>
      <c r="H326" s="281"/>
      <c r="I326" s="281"/>
      <c r="J326" s="166" t="s">
        <v>158</v>
      </c>
      <c r="K326" s="167">
        <v>9.3800000000000008</v>
      </c>
      <c r="L326" s="282">
        <v>0</v>
      </c>
      <c r="M326" s="282"/>
      <c r="N326" s="283">
        <f>ROUND(L326*K326,3)</f>
        <v>0</v>
      </c>
      <c r="O326" s="283"/>
      <c r="P326" s="283"/>
      <c r="Q326" s="283"/>
      <c r="R326" s="138"/>
      <c r="T326" s="169" t="s">
        <v>5</v>
      </c>
      <c r="U326" s="47" t="s">
        <v>44</v>
      </c>
      <c r="V326" s="39"/>
      <c r="W326" s="170">
        <f>V326*K326</f>
        <v>0</v>
      </c>
      <c r="X326" s="170">
        <v>5.0000000000000001E-4</v>
      </c>
      <c r="Y326" s="170">
        <f>X326*K326</f>
        <v>4.6900000000000006E-3</v>
      </c>
      <c r="Z326" s="170">
        <v>0</v>
      </c>
      <c r="AA326" s="171">
        <f>Z326*K326</f>
        <v>0</v>
      </c>
      <c r="AR326" s="22" t="s">
        <v>239</v>
      </c>
      <c r="AT326" s="22" t="s">
        <v>155</v>
      </c>
      <c r="AU326" s="22" t="s">
        <v>86</v>
      </c>
      <c r="AY326" s="22" t="s">
        <v>154</v>
      </c>
      <c r="BE326" s="109">
        <f>IF(U326="základná",N326,0)</f>
        <v>0</v>
      </c>
      <c r="BF326" s="109">
        <f>IF(U326="znížená",N326,0)</f>
        <v>0</v>
      </c>
      <c r="BG326" s="109">
        <f>IF(U326="zákl. prenesená",N326,0)</f>
        <v>0</v>
      </c>
      <c r="BH326" s="109">
        <f>IF(U326="zníž. prenesená",N326,0)</f>
        <v>0</v>
      </c>
      <c r="BI326" s="109">
        <f>IF(U326="nulová",N326,0)</f>
        <v>0</v>
      </c>
      <c r="BJ326" s="22" t="s">
        <v>86</v>
      </c>
      <c r="BK326" s="172">
        <f>ROUND(L326*K326,3)</f>
        <v>0</v>
      </c>
      <c r="BL326" s="22" t="s">
        <v>239</v>
      </c>
      <c r="BM326" s="22" t="s">
        <v>730</v>
      </c>
    </row>
    <row r="327" spans="2:65" s="9" customFormat="1" ht="29.85" customHeight="1" x14ac:dyDescent="0.35">
      <c r="B327" s="153"/>
      <c r="C327" s="154"/>
      <c r="D327" s="163" t="s">
        <v>339</v>
      </c>
      <c r="E327" s="163"/>
      <c r="F327" s="163"/>
      <c r="G327" s="163"/>
      <c r="H327" s="163"/>
      <c r="I327" s="163"/>
      <c r="J327" s="163"/>
      <c r="K327" s="163"/>
      <c r="L327" s="163"/>
      <c r="M327" s="163"/>
      <c r="N327" s="301">
        <f>BK327</f>
        <v>0</v>
      </c>
      <c r="O327" s="302"/>
      <c r="P327" s="302"/>
      <c r="Q327" s="302"/>
      <c r="R327" s="156"/>
      <c r="T327" s="157"/>
      <c r="U327" s="154"/>
      <c r="V327" s="154"/>
      <c r="W327" s="158">
        <f>SUM(W328:W355)</f>
        <v>0</v>
      </c>
      <c r="X327" s="154"/>
      <c r="Y327" s="158">
        <f>SUM(Y328:Y355)</f>
        <v>0.136058396</v>
      </c>
      <c r="Z327" s="154"/>
      <c r="AA327" s="159">
        <f>SUM(AA328:AA355)</f>
        <v>0</v>
      </c>
      <c r="AR327" s="160" t="s">
        <v>86</v>
      </c>
      <c r="AT327" s="161" t="s">
        <v>76</v>
      </c>
      <c r="AU327" s="161" t="s">
        <v>83</v>
      </c>
      <c r="AY327" s="160" t="s">
        <v>154</v>
      </c>
      <c r="BK327" s="162">
        <f>SUM(BK328:BK355)</f>
        <v>0</v>
      </c>
    </row>
    <row r="328" spans="2:65" s="1" customFormat="1" ht="25.5" customHeight="1" x14ac:dyDescent="0.3">
      <c r="B328" s="135"/>
      <c r="C328" s="164" t="s">
        <v>731</v>
      </c>
      <c r="D328" s="164" t="s">
        <v>155</v>
      </c>
      <c r="E328" s="165" t="s">
        <v>732</v>
      </c>
      <c r="F328" s="281" t="s">
        <v>733</v>
      </c>
      <c r="G328" s="281"/>
      <c r="H328" s="281"/>
      <c r="I328" s="281"/>
      <c r="J328" s="166" t="s">
        <v>158</v>
      </c>
      <c r="K328" s="167">
        <v>317.87799999999999</v>
      </c>
      <c r="L328" s="282">
        <v>0</v>
      </c>
      <c r="M328" s="282"/>
      <c r="N328" s="283">
        <f>ROUND(L328*K328,3)</f>
        <v>0</v>
      </c>
      <c r="O328" s="283"/>
      <c r="P328" s="283"/>
      <c r="Q328" s="283"/>
      <c r="R328" s="138"/>
      <c r="T328" s="169" t="s">
        <v>5</v>
      </c>
      <c r="U328" s="47" t="s">
        <v>44</v>
      </c>
      <c r="V328" s="39"/>
      <c r="W328" s="170">
        <f>V328*K328</f>
        <v>0</v>
      </c>
      <c r="X328" s="170">
        <v>1.8000000000000001E-4</v>
      </c>
      <c r="Y328" s="170">
        <f>X328*K328</f>
        <v>5.7218039999999998E-2</v>
      </c>
      <c r="Z328" s="170">
        <v>0</v>
      </c>
      <c r="AA328" s="171">
        <f>Z328*K328</f>
        <v>0</v>
      </c>
      <c r="AR328" s="22" t="s">
        <v>239</v>
      </c>
      <c r="AT328" s="22" t="s">
        <v>155</v>
      </c>
      <c r="AU328" s="22" t="s">
        <v>86</v>
      </c>
      <c r="AY328" s="22" t="s">
        <v>154</v>
      </c>
      <c r="BE328" s="109">
        <f>IF(U328="základná",N328,0)</f>
        <v>0</v>
      </c>
      <c r="BF328" s="109">
        <f>IF(U328="znížená",N328,0)</f>
        <v>0</v>
      </c>
      <c r="BG328" s="109">
        <f>IF(U328="zákl. prenesená",N328,0)</f>
        <v>0</v>
      </c>
      <c r="BH328" s="109">
        <f>IF(U328="zníž. prenesená",N328,0)</f>
        <v>0</v>
      </c>
      <c r="BI328" s="109">
        <f>IF(U328="nulová",N328,0)</f>
        <v>0</v>
      </c>
      <c r="BJ328" s="22" t="s">
        <v>86</v>
      </c>
      <c r="BK328" s="172">
        <f>ROUND(L328*K328,3)</f>
        <v>0</v>
      </c>
      <c r="BL328" s="22" t="s">
        <v>239</v>
      </c>
      <c r="BM328" s="22" t="s">
        <v>734</v>
      </c>
    </row>
    <row r="329" spans="2:65" s="1" customFormat="1" ht="25.5" customHeight="1" x14ac:dyDescent="0.3">
      <c r="B329" s="135"/>
      <c r="C329" s="164" t="s">
        <v>735</v>
      </c>
      <c r="D329" s="164" t="s">
        <v>155</v>
      </c>
      <c r="E329" s="165" t="s">
        <v>736</v>
      </c>
      <c r="F329" s="281" t="s">
        <v>737</v>
      </c>
      <c r="G329" s="281"/>
      <c r="H329" s="281"/>
      <c r="I329" s="281"/>
      <c r="J329" s="166" t="s">
        <v>158</v>
      </c>
      <c r="K329" s="167">
        <v>317.87799999999999</v>
      </c>
      <c r="L329" s="282">
        <v>0</v>
      </c>
      <c r="M329" s="282"/>
      <c r="N329" s="283">
        <f>ROUND(L329*K329,3)</f>
        <v>0</v>
      </c>
      <c r="O329" s="283"/>
      <c r="P329" s="283"/>
      <c r="Q329" s="283"/>
      <c r="R329" s="138"/>
      <c r="T329" s="169" t="s">
        <v>5</v>
      </c>
      <c r="U329" s="47" t="s">
        <v>44</v>
      </c>
      <c r="V329" s="39"/>
      <c r="W329" s="170">
        <f>V329*K329</f>
        <v>0</v>
      </c>
      <c r="X329" s="170">
        <v>2.0000000000000001E-4</v>
      </c>
      <c r="Y329" s="170">
        <f>X329*K329</f>
        <v>6.3575599999999996E-2</v>
      </c>
      <c r="Z329" s="170">
        <v>0</v>
      </c>
      <c r="AA329" s="171">
        <f>Z329*K329</f>
        <v>0</v>
      </c>
      <c r="AR329" s="22" t="s">
        <v>239</v>
      </c>
      <c r="AT329" s="22" t="s">
        <v>155</v>
      </c>
      <c r="AU329" s="22" t="s">
        <v>86</v>
      </c>
      <c r="AY329" s="22" t="s">
        <v>154</v>
      </c>
      <c r="BE329" s="109">
        <f>IF(U329="základná",N329,0)</f>
        <v>0</v>
      </c>
      <c r="BF329" s="109">
        <f>IF(U329="znížená",N329,0)</f>
        <v>0</v>
      </c>
      <c r="BG329" s="109">
        <f>IF(U329="zákl. prenesená",N329,0)</f>
        <v>0</v>
      </c>
      <c r="BH329" s="109">
        <f>IF(U329="zníž. prenesená",N329,0)</f>
        <v>0</v>
      </c>
      <c r="BI329" s="109">
        <f>IF(U329="nulová",N329,0)</f>
        <v>0</v>
      </c>
      <c r="BJ329" s="22" t="s">
        <v>86</v>
      </c>
      <c r="BK329" s="172">
        <f>ROUND(L329*K329,3)</f>
        <v>0</v>
      </c>
      <c r="BL329" s="22" t="s">
        <v>239</v>
      </c>
      <c r="BM329" s="22" t="s">
        <v>738</v>
      </c>
    </row>
    <row r="330" spans="2:65" s="11" customFormat="1" ht="16.5" customHeight="1" x14ac:dyDescent="0.3">
      <c r="B330" s="181"/>
      <c r="C330" s="182"/>
      <c r="D330" s="182"/>
      <c r="E330" s="183" t="s">
        <v>5</v>
      </c>
      <c r="F330" s="286" t="s">
        <v>739</v>
      </c>
      <c r="G330" s="287"/>
      <c r="H330" s="287"/>
      <c r="I330" s="287"/>
      <c r="J330" s="182"/>
      <c r="K330" s="183" t="s">
        <v>5</v>
      </c>
      <c r="L330" s="182"/>
      <c r="M330" s="182"/>
      <c r="N330" s="182"/>
      <c r="O330" s="182"/>
      <c r="P330" s="182"/>
      <c r="Q330" s="182"/>
      <c r="R330" s="184"/>
      <c r="T330" s="185"/>
      <c r="U330" s="182"/>
      <c r="V330" s="182"/>
      <c r="W330" s="182"/>
      <c r="X330" s="182"/>
      <c r="Y330" s="182"/>
      <c r="Z330" s="182"/>
      <c r="AA330" s="186"/>
      <c r="AT330" s="187" t="s">
        <v>161</v>
      </c>
      <c r="AU330" s="187" t="s">
        <v>86</v>
      </c>
      <c r="AV330" s="11" t="s">
        <v>83</v>
      </c>
      <c r="AW330" s="11" t="s">
        <v>33</v>
      </c>
      <c r="AX330" s="11" t="s">
        <v>77</v>
      </c>
      <c r="AY330" s="187" t="s">
        <v>154</v>
      </c>
    </row>
    <row r="331" spans="2:65" s="11" customFormat="1" ht="16.5" customHeight="1" x14ac:dyDescent="0.3">
      <c r="B331" s="181"/>
      <c r="C331" s="182"/>
      <c r="D331" s="182"/>
      <c r="E331" s="183" t="s">
        <v>5</v>
      </c>
      <c r="F331" s="290" t="s">
        <v>740</v>
      </c>
      <c r="G331" s="291"/>
      <c r="H331" s="291"/>
      <c r="I331" s="291"/>
      <c r="J331" s="182"/>
      <c r="K331" s="183" t="s">
        <v>5</v>
      </c>
      <c r="L331" s="182"/>
      <c r="M331" s="182"/>
      <c r="N331" s="182"/>
      <c r="O331" s="182"/>
      <c r="P331" s="182"/>
      <c r="Q331" s="182"/>
      <c r="R331" s="184"/>
      <c r="T331" s="185"/>
      <c r="U331" s="182"/>
      <c r="V331" s="182"/>
      <c r="W331" s="182"/>
      <c r="X331" s="182"/>
      <c r="Y331" s="182"/>
      <c r="Z331" s="182"/>
      <c r="AA331" s="186"/>
      <c r="AT331" s="187" t="s">
        <v>161</v>
      </c>
      <c r="AU331" s="187" t="s">
        <v>86</v>
      </c>
      <c r="AV331" s="11" t="s">
        <v>83</v>
      </c>
      <c r="AW331" s="11" t="s">
        <v>33</v>
      </c>
      <c r="AX331" s="11" t="s">
        <v>77</v>
      </c>
      <c r="AY331" s="187" t="s">
        <v>154</v>
      </c>
    </row>
    <row r="332" spans="2:65" s="10" customFormat="1" ht="16.5" customHeight="1" x14ac:dyDescent="0.3">
      <c r="B332" s="173"/>
      <c r="C332" s="174"/>
      <c r="D332" s="174"/>
      <c r="E332" s="175" t="s">
        <v>5</v>
      </c>
      <c r="F332" s="288" t="s">
        <v>741</v>
      </c>
      <c r="G332" s="289"/>
      <c r="H332" s="289"/>
      <c r="I332" s="289"/>
      <c r="J332" s="174"/>
      <c r="K332" s="176">
        <v>17.263000000000002</v>
      </c>
      <c r="L332" s="174"/>
      <c r="M332" s="174"/>
      <c r="N332" s="174"/>
      <c r="O332" s="174"/>
      <c r="P332" s="174"/>
      <c r="Q332" s="174"/>
      <c r="R332" s="177"/>
      <c r="T332" s="178"/>
      <c r="U332" s="174"/>
      <c r="V332" s="174"/>
      <c r="W332" s="174"/>
      <c r="X332" s="174"/>
      <c r="Y332" s="174"/>
      <c r="Z332" s="174"/>
      <c r="AA332" s="179"/>
      <c r="AT332" s="180" t="s">
        <v>161</v>
      </c>
      <c r="AU332" s="180" t="s">
        <v>86</v>
      </c>
      <c r="AV332" s="10" t="s">
        <v>86</v>
      </c>
      <c r="AW332" s="10" t="s">
        <v>33</v>
      </c>
      <c r="AX332" s="10" t="s">
        <v>77</v>
      </c>
      <c r="AY332" s="180" t="s">
        <v>154</v>
      </c>
    </row>
    <row r="333" spans="2:65" s="11" customFormat="1" ht="16.5" customHeight="1" x14ac:dyDescent="0.3">
      <c r="B333" s="181"/>
      <c r="C333" s="182"/>
      <c r="D333" s="182"/>
      <c r="E333" s="183" t="s">
        <v>5</v>
      </c>
      <c r="F333" s="290" t="s">
        <v>742</v>
      </c>
      <c r="G333" s="291"/>
      <c r="H333" s="291"/>
      <c r="I333" s="291"/>
      <c r="J333" s="182"/>
      <c r="K333" s="183" t="s">
        <v>5</v>
      </c>
      <c r="L333" s="182"/>
      <c r="M333" s="182"/>
      <c r="N333" s="182"/>
      <c r="O333" s="182"/>
      <c r="P333" s="182"/>
      <c r="Q333" s="182"/>
      <c r="R333" s="184"/>
      <c r="T333" s="185"/>
      <c r="U333" s="182"/>
      <c r="V333" s="182"/>
      <c r="W333" s="182"/>
      <c r="X333" s="182"/>
      <c r="Y333" s="182"/>
      <c r="Z333" s="182"/>
      <c r="AA333" s="186"/>
      <c r="AT333" s="187" t="s">
        <v>161</v>
      </c>
      <c r="AU333" s="187" t="s">
        <v>86</v>
      </c>
      <c r="AV333" s="11" t="s">
        <v>83</v>
      </c>
      <c r="AW333" s="11" t="s">
        <v>33</v>
      </c>
      <c r="AX333" s="11" t="s">
        <v>77</v>
      </c>
      <c r="AY333" s="187" t="s">
        <v>154</v>
      </c>
    </row>
    <row r="334" spans="2:65" s="10" customFormat="1" ht="16.5" customHeight="1" x14ac:dyDescent="0.3">
      <c r="B334" s="173"/>
      <c r="C334" s="174"/>
      <c r="D334" s="174"/>
      <c r="E334" s="175" t="s">
        <v>5</v>
      </c>
      <c r="F334" s="288" t="s">
        <v>743</v>
      </c>
      <c r="G334" s="289"/>
      <c r="H334" s="289"/>
      <c r="I334" s="289"/>
      <c r="J334" s="174"/>
      <c r="K334" s="176">
        <v>42.639000000000003</v>
      </c>
      <c r="L334" s="174"/>
      <c r="M334" s="174"/>
      <c r="N334" s="174"/>
      <c r="O334" s="174"/>
      <c r="P334" s="174"/>
      <c r="Q334" s="174"/>
      <c r="R334" s="177"/>
      <c r="T334" s="178"/>
      <c r="U334" s="174"/>
      <c r="V334" s="174"/>
      <c r="W334" s="174"/>
      <c r="X334" s="174"/>
      <c r="Y334" s="174"/>
      <c r="Z334" s="174"/>
      <c r="AA334" s="179"/>
      <c r="AT334" s="180" t="s">
        <v>161</v>
      </c>
      <c r="AU334" s="180" t="s">
        <v>86</v>
      </c>
      <c r="AV334" s="10" t="s">
        <v>86</v>
      </c>
      <c r="AW334" s="10" t="s">
        <v>33</v>
      </c>
      <c r="AX334" s="10" t="s">
        <v>77</v>
      </c>
      <c r="AY334" s="180" t="s">
        <v>154</v>
      </c>
    </row>
    <row r="335" spans="2:65" s="11" customFormat="1" ht="16.5" customHeight="1" x14ac:dyDescent="0.3">
      <c r="B335" s="181"/>
      <c r="C335" s="182"/>
      <c r="D335" s="182"/>
      <c r="E335" s="183" t="s">
        <v>5</v>
      </c>
      <c r="F335" s="290" t="s">
        <v>744</v>
      </c>
      <c r="G335" s="291"/>
      <c r="H335" s="291"/>
      <c r="I335" s="291"/>
      <c r="J335" s="182"/>
      <c r="K335" s="183" t="s">
        <v>5</v>
      </c>
      <c r="L335" s="182"/>
      <c r="M335" s="182"/>
      <c r="N335" s="182"/>
      <c r="O335" s="182"/>
      <c r="P335" s="182"/>
      <c r="Q335" s="182"/>
      <c r="R335" s="184"/>
      <c r="T335" s="185"/>
      <c r="U335" s="182"/>
      <c r="V335" s="182"/>
      <c r="W335" s="182"/>
      <c r="X335" s="182"/>
      <c r="Y335" s="182"/>
      <c r="Z335" s="182"/>
      <c r="AA335" s="186"/>
      <c r="AT335" s="187" t="s">
        <v>161</v>
      </c>
      <c r="AU335" s="187" t="s">
        <v>86</v>
      </c>
      <c r="AV335" s="11" t="s">
        <v>83</v>
      </c>
      <c r="AW335" s="11" t="s">
        <v>33</v>
      </c>
      <c r="AX335" s="11" t="s">
        <v>77</v>
      </c>
      <c r="AY335" s="187" t="s">
        <v>154</v>
      </c>
    </row>
    <row r="336" spans="2:65" s="10" customFormat="1" ht="16.5" customHeight="1" x14ac:dyDescent="0.3">
      <c r="B336" s="173"/>
      <c r="C336" s="174"/>
      <c r="D336" s="174"/>
      <c r="E336" s="175" t="s">
        <v>5</v>
      </c>
      <c r="F336" s="288" t="s">
        <v>745</v>
      </c>
      <c r="G336" s="289"/>
      <c r="H336" s="289"/>
      <c r="I336" s="289"/>
      <c r="J336" s="174"/>
      <c r="K336" s="176">
        <v>56.363999999999997</v>
      </c>
      <c r="L336" s="174"/>
      <c r="M336" s="174"/>
      <c r="N336" s="174"/>
      <c r="O336" s="174"/>
      <c r="P336" s="174"/>
      <c r="Q336" s="174"/>
      <c r="R336" s="177"/>
      <c r="T336" s="178"/>
      <c r="U336" s="174"/>
      <c r="V336" s="174"/>
      <c r="W336" s="174"/>
      <c r="X336" s="174"/>
      <c r="Y336" s="174"/>
      <c r="Z336" s="174"/>
      <c r="AA336" s="179"/>
      <c r="AT336" s="180" t="s">
        <v>161</v>
      </c>
      <c r="AU336" s="180" t="s">
        <v>86</v>
      </c>
      <c r="AV336" s="10" t="s">
        <v>86</v>
      </c>
      <c r="AW336" s="10" t="s">
        <v>33</v>
      </c>
      <c r="AX336" s="10" t="s">
        <v>77</v>
      </c>
      <c r="AY336" s="180" t="s">
        <v>154</v>
      </c>
    </row>
    <row r="337" spans="2:51" s="11" customFormat="1" ht="16.5" customHeight="1" x14ac:dyDescent="0.3">
      <c r="B337" s="181"/>
      <c r="C337" s="182"/>
      <c r="D337" s="182"/>
      <c r="E337" s="183" t="s">
        <v>5</v>
      </c>
      <c r="F337" s="290" t="s">
        <v>746</v>
      </c>
      <c r="G337" s="291"/>
      <c r="H337" s="291"/>
      <c r="I337" s="291"/>
      <c r="J337" s="182"/>
      <c r="K337" s="183" t="s">
        <v>5</v>
      </c>
      <c r="L337" s="182"/>
      <c r="M337" s="182"/>
      <c r="N337" s="182"/>
      <c r="O337" s="182"/>
      <c r="P337" s="182"/>
      <c r="Q337" s="182"/>
      <c r="R337" s="184"/>
      <c r="T337" s="185"/>
      <c r="U337" s="182"/>
      <c r="V337" s="182"/>
      <c r="W337" s="182"/>
      <c r="X337" s="182"/>
      <c r="Y337" s="182"/>
      <c r="Z337" s="182"/>
      <c r="AA337" s="186"/>
      <c r="AT337" s="187" t="s">
        <v>161</v>
      </c>
      <c r="AU337" s="187" t="s">
        <v>86</v>
      </c>
      <c r="AV337" s="11" t="s">
        <v>83</v>
      </c>
      <c r="AW337" s="11" t="s">
        <v>33</v>
      </c>
      <c r="AX337" s="11" t="s">
        <v>77</v>
      </c>
      <c r="AY337" s="187" t="s">
        <v>154</v>
      </c>
    </row>
    <row r="338" spans="2:51" s="10" customFormat="1" ht="16.5" customHeight="1" x14ac:dyDescent="0.3">
      <c r="B338" s="173"/>
      <c r="C338" s="174"/>
      <c r="D338" s="174"/>
      <c r="E338" s="175" t="s">
        <v>5</v>
      </c>
      <c r="F338" s="288" t="s">
        <v>747</v>
      </c>
      <c r="G338" s="289"/>
      <c r="H338" s="289"/>
      <c r="I338" s="289"/>
      <c r="J338" s="174"/>
      <c r="K338" s="176">
        <v>54.350999999999999</v>
      </c>
      <c r="L338" s="174"/>
      <c r="M338" s="174"/>
      <c r="N338" s="174"/>
      <c r="O338" s="174"/>
      <c r="P338" s="174"/>
      <c r="Q338" s="174"/>
      <c r="R338" s="177"/>
      <c r="T338" s="178"/>
      <c r="U338" s="174"/>
      <c r="V338" s="174"/>
      <c r="W338" s="174"/>
      <c r="X338" s="174"/>
      <c r="Y338" s="174"/>
      <c r="Z338" s="174"/>
      <c r="AA338" s="179"/>
      <c r="AT338" s="180" t="s">
        <v>161</v>
      </c>
      <c r="AU338" s="180" t="s">
        <v>86</v>
      </c>
      <c r="AV338" s="10" t="s">
        <v>86</v>
      </c>
      <c r="AW338" s="10" t="s">
        <v>33</v>
      </c>
      <c r="AX338" s="10" t="s">
        <v>77</v>
      </c>
      <c r="AY338" s="180" t="s">
        <v>154</v>
      </c>
    </row>
    <row r="339" spans="2:51" s="11" customFormat="1" ht="16.5" customHeight="1" x14ac:dyDescent="0.3">
      <c r="B339" s="181"/>
      <c r="C339" s="182"/>
      <c r="D339" s="182"/>
      <c r="E339" s="183" t="s">
        <v>5</v>
      </c>
      <c r="F339" s="290" t="s">
        <v>748</v>
      </c>
      <c r="G339" s="291"/>
      <c r="H339" s="291"/>
      <c r="I339" s="291"/>
      <c r="J339" s="182"/>
      <c r="K339" s="183" t="s">
        <v>5</v>
      </c>
      <c r="L339" s="182"/>
      <c r="M339" s="182"/>
      <c r="N339" s="182"/>
      <c r="O339" s="182"/>
      <c r="P339" s="182"/>
      <c r="Q339" s="182"/>
      <c r="R339" s="184"/>
      <c r="T339" s="185"/>
      <c r="U339" s="182"/>
      <c r="V339" s="182"/>
      <c r="W339" s="182"/>
      <c r="X339" s="182"/>
      <c r="Y339" s="182"/>
      <c r="Z339" s="182"/>
      <c r="AA339" s="186"/>
      <c r="AT339" s="187" t="s">
        <v>161</v>
      </c>
      <c r="AU339" s="187" t="s">
        <v>86</v>
      </c>
      <c r="AV339" s="11" t="s">
        <v>83</v>
      </c>
      <c r="AW339" s="11" t="s">
        <v>33</v>
      </c>
      <c r="AX339" s="11" t="s">
        <v>77</v>
      </c>
      <c r="AY339" s="187" t="s">
        <v>154</v>
      </c>
    </row>
    <row r="340" spans="2:51" s="10" customFormat="1" ht="16.5" customHeight="1" x14ac:dyDescent="0.3">
      <c r="B340" s="173"/>
      <c r="C340" s="174"/>
      <c r="D340" s="174"/>
      <c r="E340" s="175" t="s">
        <v>5</v>
      </c>
      <c r="F340" s="288" t="s">
        <v>749</v>
      </c>
      <c r="G340" s="289"/>
      <c r="H340" s="289"/>
      <c r="I340" s="289"/>
      <c r="J340" s="174"/>
      <c r="K340" s="176">
        <v>19.093</v>
      </c>
      <c r="L340" s="174"/>
      <c r="M340" s="174"/>
      <c r="N340" s="174"/>
      <c r="O340" s="174"/>
      <c r="P340" s="174"/>
      <c r="Q340" s="174"/>
      <c r="R340" s="177"/>
      <c r="T340" s="178"/>
      <c r="U340" s="174"/>
      <c r="V340" s="174"/>
      <c r="W340" s="174"/>
      <c r="X340" s="174"/>
      <c r="Y340" s="174"/>
      <c r="Z340" s="174"/>
      <c r="AA340" s="179"/>
      <c r="AT340" s="180" t="s">
        <v>161</v>
      </c>
      <c r="AU340" s="180" t="s">
        <v>86</v>
      </c>
      <c r="AV340" s="10" t="s">
        <v>86</v>
      </c>
      <c r="AW340" s="10" t="s">
        <v>33</v>
      </c>
      <c r="AX340" s="10" t="s">
        <v>77</v>
      </c>
      <c r="AY340" s="180" t="s">
        <v>154</v>
      </c>
    </row>
    <row r="341" spans="2:51" s="11" customFormat="1" ht="16.5" customHeight="1" x14ac:dyDescent="0.3">
      <c r="B341" s="181"/>
      <c r="C341" s="182"/>
      <c r="D341" s="182"/>
      <c r="E341" s="183" t="s">
        <v>5</v>
      </c>
      <c r="F341" s="290" t="s">
        <v>750</v>
      </c>
      <c r="G341" s="291"/>
      <c r="H341" s="291"/>
      <c r="I341" s="291"/>
      <c r="J341" s="182"/>
      <c r="K341" s="183" t="s">
        <v>5</v>
      </c>
      <c r="L341" s="182"/>
      <c r="M341" s="182"/>
      <c r="N341" s="182"/>
      <c r="O341" s="182"/>
      <c r="P341" s="182"/>
      <c r="Q341" s="182"/>
      <c r="R341" s="184"/>
      <c r="T341" s="185"/>
      <c r="U341" s="182"/>
      <c r="V341" s="182"/>
      <c r="W341" s="182"/>
      <c r="X341" s="182"/>
      <c r="Y341" s="182"/>
      <c r="Z341" s="182"/>
      <c r="AA341" s="186"/>
      <c r="AT341" s="187" t="s">
        <v>161</v>
      </c>
      <c r="AU341" s="187" t="s">
        <v>86</v>
      </c>
      <c r="AV341" s="11" t="s">
        <v>83</v>
      </c>
      <c r="AW341" s="11" t="s">
        <v>33</v>
      </c>
      <c r="AX341" s="11" t="s">
        <v>77</v>
      </c>
      <c r="AY341" s="187" t="s">
        <v>154</v>
      </c>
    </row>
    <row r="342" spans="2:51" s="10" customFormat="1" ht="16.5" customHeight="1" x14ac:dyDescent="0.3">
      <c r="B342" s="173"/>
      <c r="C342" s="174"/>
      <c r="D342" s="174"/>
      <c r="E342" s="175" t="s">
        <v>5</v>
      </c>
      <c r="F342" s="288" t="s">
        <v>751</v>
      </c>
      <c r="G342" s="289"/>
      <c r="H342" s="289"/>
      <c r="I342" s="289"/>
      <c r="J342" s="174"/>
      <c r="K342" s="176">
        <v>39.100999999999999</v>
      </c>
      <c r="L342" s="174"/>
      <c r="M342" s="174"/>
      <c r="N342" s="174"/>
      <c r="O342" s="174"/>
      <c r="P342" s="174"/>
      <c r="Q342" s="174"/>
      <c r="R342" s="177"/>
      <c r="T342" s="178"/>
      <c r="U342" s="174"/>
      <c r="V342" s="174"/>
      <c r="W342" s="174"/>
      <c r="X342" s="174"/>
      <c r="Y342" s="174"/>
      <c r="Z342" s="174"/>
      <c r="AA342" s="179"/>
      <c r="AT342" s="180" t="s">
        <v>161</v>
      </c>
      <c r="AU342" s="180" t="s">
        <v>86</v>
      </c>
      <c r="AV342" s="10" t="s">
        <v>86</v>
      </c>
      <c r="AW342" s="10" t="s">
        <v>33</v>
      </c>
      <c r="AX342" s="10" t="s">
        <v>77</v>
      </c>
      <c r="AY342" s="180" t="s">
        <v>154</v>
      </c>
    </row>
    <row r="343" spans="2:51" s="11" customFormat="1" ht="16.5" customHeight="1" x14ac:dyDescent="0.3">
      <c r="B343" s="181"/>
      <c r="C343" s="182"/>
      <c r="D343" s="182"/>
      <c r="E343" s="183" t="s">
        <v>5</v>
      </c>
      <c r="F343" s="290" t="s">
        <v>752</v>
      </c>
      <c r="G343" s="291"/>
      <c r="H343" s="291"/>
      <c r="I343" s="291"/>
      <c r="J343" s="182"/>
      <c r="K343" s="183" t="s">
        <v>5</v>
      </c>
      <c r="L343" s="182"/>
      <c r="M343" s="182"/>
      <c r="N343" s="182"/>
      <c r="O343" s="182"/>
      <c r="P343" s="182"/>
      <c r="Q343" s="182"/>
      <c r="R343" s="184"/>
      <c r="T343" s="185"/>
      <c r="U343" s="182"/>
      <c r="V343" s="182"/>
      <c r="W343" s="182"/>
      <c r="X343" s="182"/>
      <c r="Y343" s="182"/>
      <c r="Z343" s="182"/>
      <c r="AA343" s="186"/>
      <c r="AT343" s="187" t="s">
        <v>161</v>
      </c>
      <c r="AU343" s="187" t="s">
        <v>86</v>
      </c>
      <c r="AV343" s="11" t="s">
        <v>83</v>
      </c>
      <c r="AW343" s="11" t="s">
        <v>33</v>
      </c>
      <c r="AX343" s="11" t="s">
        <v>77</v>
      </c>
      <c r="AY343" s="187" t="s">
        <v>154</v>
      </c>
    </row>
    <row r="344" spans="2:51" s="11" customFormat="1" ht="16.5" customHeight="1" x14ac:dyDescent="0.3">
      <c r="B344" s="181"/>
      <c r="C344" s="182"/>
      <c r="D344" s="182"/>
      <c r="E344" s="183" t="s">
        <v>5</v>
      </c>
      <c r="F344" s="290" t="s">
        <v>753</v>
      </c>
      <c r="G344" s="291"/>
      <c r="H344" s="291"/>
      <c r="I344" s="291"/>
      <c r="J344" s="182"/>
      <c r="K344" s="183" t="s">
        <v>5</v>
      </c>
      <c r="L344" s="182"/>
      <c r="M344" s="182"/>
      <c r="N344" s="182"/>
      <c r="O344" s="182"/>
      <c r="P344" s="182"/>
      <c r="Q344" s="182"/>
      <c r="R344" s="184"/>
      <c r="T344" s="185"/>
      <c r="U344" s="182"/>
      <c r="V344" s="182"/>
      <c r="W344" s="182"/>
      <c r="X344" s="182"/>
      <c r="Y344" s="182"/>
      <c r="Z344" s="182"/>
      <c r="AA344" s="186"/>
      <c r="AT344" s="187" t="s">
        <v>161</v>
      </c>
      <c r="AU344" s="187" t="s">
        <v>86</v>
      </c>
      <c r="AV344" s="11" t="s">
        <v>83</v>
      </c>
      <c r="AW344" s="11" t="s">
        <v>33</v>
      </c>
      <c r="AX344" s="11" t="s">
        <v>77</v>
      </c>
      <c r="AY344" s="187" t="s">
        <v>154</v>
      </c>
    </row>
    <row r="345" spans="2:51" s="11" customFormat="1" ht="16.5" customHeight="1" x14ac:dyDescent="0.3">
      <c r="B345" s="181"/>
      <c r="C345" s="182"/>
      <c r="D345" s="182"/>
      <c r="E345" s="183" t="s">
        <v>5</v>
      </c>
      <c r="F345" s="290" t="s">
        <v>754</v>
      </c>
      <c r="G345" s="291"/>
      <c r="H345" s="291"/>
      <c r="I345" s="291"/>
      <c r="J345" s="182"/>
      <c r="K345" s="183" t="s">
        <v>5</v>
      </c>
      <c r="L345" s="182"/>
      <c r="M345" s="182"/>
      <c r="N345" s="182"/>
      <c r="O345" s="182"/>
      <c r="P345" s="182"/>
      <c r="Q345" s="182"/>
      <c r="R345" s="184"/>
      <c r="T345" s="185"/>
      <c r="U345" s="182"/>
      <c r="V345" s="182"/>
      <c r="W345" s="182"/>
      <c r="X345" s="182"/>
      <c r="Y345" s="182"/>
      <c r="Z345" s="182"/>
      <c r="AA345" s="186"/>
      <c r="AT345" s="187" t="s">
        <v>161</v>
      </c>
      <c r="AU345" s="187" t="s">
        <v>86</v>
      </c>
      <c r="AV345" s="11" t="s">
        <v>83</v>
      </c>
      <c r="AW345" s="11" t="s">
        <v>33</v>
      </c>
      <c r="AX345" s="11" t="s">
        <v>77</v>
      </c>
      <c r="AY345" s="187" t="s">
        <v>154</v>
      </c>
    </row>
    <row r="346" spans="2:51" s="10" customFormat="1" ht="16.5" customHeight="1" x14ac:dyDescent="0.3">
      <c r="B346" s="173"/>
      <c r="C346" s="174"/>
      <c r="D346" s="174"/>
      <c r="E346" s="175" t="s">
        <v>5</v>
      </c>
      <c r="F346" s="288" t="s">
        <v>755</v>
      </c>
      <c r="G346" s="289"/>
      <c r="H346" s="289"/>
      <c r="I346" s="289"/>
      <c r="J346" s="174"/>
      <c r="K346" s="176">
        <v>9.2189999999999994</v>
      </c>
      <c r="L346" s="174"/>
      <c r="M346" s="174"/>
      <c r="N346" s="174"/>
      <c r="O346" s="174"/>
      <c r="P346" s="174"/>
      <c r="Q346" s="174"/>
      <c r="R346" s="177"/>
      <c r="T346" s="178"/>
      <c r="U346" s="174"/>
      <c r="V346" s="174"/>
      <c r="W346" s="174"/>
      <c r="X346" s="174"/>
      <c r="Y346" s="174"/>
      <c r="Z346" s="174"/>
      <c r="AA346" s="179"/>
      <c r="AT346" s="180" t="s">
        <v>161</v>
      </c>
      <c r="AU346" s="180" t="s">
        <v>86</v>
      </c>
      <c r="AV346" s="10" t="s">
        <v>86</v>
      </c>
      <c r="AW346" s="10" t="s">
        <v>33</v>
      </c>
      <c r="AX346" s="10" t="s">
        <v>77</v>
      </c>
      <c r="AY346" s="180" t="s">
        <v>154</v>
      </c>
    </row>
    <row r="347" spans="2:51" s="11" customFormat="1" ht="16.5" customHeight="1" x14ac:dyDescent="0.3">
      <c r="B347" s="181"/>
      <c r="C347" s="182"/>
      <c r="D347" s="182"/>
      <c r="E347" s="183" t="s">
        <v>5</v>
      </c>
      <c r="F347" s="290" t="s">
        <v>756</v>
      </c>
      <c r="G347" s="291"/>
      <c r="H347" s="291"/>
      <c r="I347" s="291"/>
      <c r="J347" s="182"/>
      <c r="K347" s="183" t="s">
        <v>5</v>
      </c>
      <c r="L347" s="182"/>
      <c r="M347" s="182"/>
      <c r="N347" s="182"/>
      <c r="O347" s="182"/>
      <c r="P347" s="182"/>
      <c r="Q347" s="182"/>
      <c r="R347" s="184"/>
      <c r="T347" s="185"/>
      <c r="U347" s="182"/>
      <c r="V347" s="182"/>
      <c r="W347" s="182"/>
      <c r="X347" s="182"/>
      <c r="Y347" s="182"/>
      <c r="Z347" s="182"/>
      <c r="AA347" s="186"/>
      <c r="AT347" s="187" t="s">
        <v>161</v>
      </c>
      <c r="AU347" s="187" t="s">
        <v>86</v>
      </c>
      <c r="AV347" s="11" t="s">
        <v>83</v>
      </c>
      <c r="AW347" s="11" t="s">
        <v>33</v>
      </c>
      <c r="AX347" s="11" t="s">
        <v>77</v>
      </c>
      <c r="AY347" s="187" t="s">
        <v>154</v>
      </c>
    </row>
    <row r="348" spans="2:51" s="10" customFormat="1" ht="16.5" customHeight="1" x14ac:dyDescent="0.3">
      <c r="B348" s="173"/>
      <c r="C348" s="174"/>
      <c r="D348" s="174"/>
      <c r="E348" s="175" t="s">
        <v>5</v>
      </c>
      <c r="F348" s="288" t="s">
        <v>757</v>
      </c>
      <c r="G348" s="289"/>
      <c r="H348" s="289"/>
      <c r="I348" s="289"/>
      <c r="J348" s="174"/>
      <c r="K348" s="176">
        <v>4.5780000000000003</v>
      </c>
      <c r="L348" s="174"/>
      <c r="M348" s="174"/>
      <c r="N348" s="174"/>
      <c r="O348" s="174"/>
      <c r="P348" s="174"/>
      <c r="Q348" s="174"/>
      <c r="R348" s="177"/>
      <c r="T348" s="178"/>
      <c r="U348" s="174"/>
      <c r="V348" s="174"/>
      <c r="W348" s="174"/>
      <c r="X348" s="174"/>
      <c r="Y348" s="174"/>
      <c r="Z348" s="174"/>
      <c r="AA348" s="179"/>
      <c r="AT348" s="180" t="s">
        <v>161</v>
      </c>
      <c r="AU348" s="180" t="s">
        <v>86</v>
      </c>
      <c r="AV348" s="10" t="s">
        <v>86</v>
      </c>
      <c r="AW348" s="10" t="s">
        <v>33</v>
      </c>
      <c r="AX348" s="10" t="s">
        <v>77</v>
      </c>
      <c r="AY348" s="180" t="s">
        <v>154</v>
      </c>
    </row>
    <row r="349" spans="2:51" s="13" customFormat="1" ht="16.5" customHeight="1" x14ac:dyDescent="0.3">
      <c r="B349" s="205"/>
      <c r="C349" s="206"/>
      <c r="D349" s="206"/>
      <c r="E349" s="207" t="s">
        <v>5</v>
      </c>
      <c r="F349" s="311" t="s">
        <v>758</v>
      </c>
      <c r="G349" s="312"/>
      <c r="H349" s="312"/>
      <c r="I349" s="312"/>
      <c r="J349" s="206"/>
      <c r="K349" s="208">
        <v>242.608</v>
      </c>
      <c r="L349" s="206"/>
      <c r="M349" s="206"/>
      <c r="N349" s="206"/>
      <c r="O349" s="206"/>
      <c r="P349" s="206"/>
      <c r="Q349" s="206"/>
      <c r="R349" s="209"/>
      <c r="T349" s="210"/>
      <c r="U349" s="206"/>
      <c r="V349" s="206"/>
      <c r="W349" s="206"/>
      <c r="X349" s="206"/>
      <c r="Y349" s="206"/>
      <c r="Z349" s="206"/>
      <c r="AA349" s="211"/>
      <c r="AT349" s="212" t="s">
        <v>161</v>
      </c>
      <c r="AU349" s="212" t="s">
        <v>86</v>
      </c>
      <c r="AV349" s="13" t="s">
        <v>89</v>
      </c>
      <c r="AW349" s="13" t="s">
        <v>33</v>
      </c>
      <c r="AX349" s="13" t="s">
        <v>77</v>
      </c>
      <c r="AY349" s="212" t="s">
        <v>154</v>
      </c>
    </row>
    <row r="350" spans="2:51" s="11" customFormat="1" ht="16.5" customHeight="1" x14ac:dyDescent="0.3">
      <c r="B350" s="181"/>
      <c r="C350" s="182"/>
      <c r="D350" s="182"/>
      <c r="E350" s="183" t="s">
        <v>5</v>
      </c>
      <c r="F350" s="290" t="s">
        <v>759</v>
      </c>
      <c r="G350" s="291"/>
      <c r="H350" s="291"/>
      <c r="I350" s="291"/>
      <c r="J350" s="182"/>
      <c r="K350" s="183" t="s">
        <v>5</v>
      </c>
      <c r="L350" s="182"/>
      <c r="M350" s="182"/>
      <c r="N350" s="182"/>
      <c r="O350" s="182"/>
      <c r="P350" s="182"/>
      <c r="Q350" s="182"/>
      <c r="R350" s="184"/>
      <c r="T350" s="185"/>
      <c r="U350" s="182"/>
      <c r="V350" s="182"/>
      <c r="W350" s="182"/>
      <c r="X350" s="182"/>
      <c r="Y350" s="182"/>
      <c r="Z350" s="182"/>
      <c r="AA350" s="186"/>
      <c r="AT350" s="187" t="s">
        <v>161</v>
      </c>
      <c r="AU350" s="187" t="s">
        <v>86</v>
      </c>
      <c r="AV350" s="11" t="s">
        <v>83</v>
      </c>
      <c r="AW350" s="11" t="s">
        <v>33</v>
      </c>
      <c r="AX350" s="11" t="s">
        <v>77</v>
      </c>
      <c r="AY350" s="187" t="s">
        <v>154</v>
      </c>
    </row>
    <row r="351" spans="2:51" s="10" customFormat="1" ht="16.5" customHeight="1" x14ac:dyDescent="0.3">
      <c r="B351" s="173"/>
      <c r="C351" s="174"/>
      <c r="D351" s="174"/>
      <c r="E351" s="175" t="s">
        <v>5</v>
      </c>
      <c r="F351" s="288" t="s">
        <v>760</v>
      </c>
      <c r="G351" s="289"/>
      <c r="H351" s="289"/>
      <c r="I351" s="289"/>
      <c r="J351" s="174"/>
      <c r="K351" s="176">
        <v>75.27</v>
      </c>
      <c r="L351" s="174"/>
      <c r="M351" s="174"/>
      <c r="N351" s="174"/>
      <c r="O351" s="174"/>
      <c r="P351" s="174"/>
      <c r="Q351" s="174"/>
      <c r="R351" s="177"/>
      <c r="T351" s="178"/>
      <c r="U351" s="174"/>
      <c r="V351" s="174"/>
      <c r="W351" s="174"/>
      <c r="X351" s="174"/>
      <c r="Y351" s="174"/>
      <c r="Z351" s="174"/>
      <c r="AA351" s="179"/>
      <c r="AT351" s="180" t="s">
        <v>161</v>
      </c>
      <c r="AU351" s="180" t="s">
        <v>86</v>
      </c>
      <c r="AV351" s="10" t="s">
        <v>86</v>
      </c>
      <c r="AW351" s="10" t="s">
        <v>33</v>
      </c>
      <c r="AX351" s="10" t="s">
        <v>77</v>
      </c>
      <c r="AY351" s="180" t="s">
        <v>154</v>
      </c>
    </row>
    <row r="352" spans="2:51" s="13" customFormat="1" ht="16.5" customHeight="1" x14ac:dyDescent="0.3">
      <c r="B352" s="205"/>
      <c r="C352" s="206"/>
      <c r="D352" s="206"/>
      <c r="E352" s="207" t="s">
        <v>5</v>
      </c>
      <c r="F352" s="311" t="s">
        <v>758</v>
      </c>
      <c r="G352" s="312"/>
      <c r="H352" s="312"/>
      <c r="I352" s="312"/>
      <c r="J352" s="206"/>
      <c r="K352" s="208">
        <v>75.27</v>
      </c>
      <c r="L352" s="206"/>
      <c r="M352" s="206"/>
      <c r="N352" s="206"/>
      <c r="O352" s="206"/>
      <c r="P352" s="206"/>
      <c r="Q352" s="206"/>
      <c r="R352" s="209"/>
      <c r="T352" s="210"/>
      <c r="U352" s="206"/>
      <c r="V352" s="206"/>
      <c r="W352" s="206"/>
      <c r="X352" s="206"/>
      <c r="Y352" s="206"/>
      <c r="Z352" s="206"/>
      <c r="AA352" s="211"/>
      <c r="AT352" s="212" t="s">
        <v>161</v>
      </c>
      <c r="AU352" s="212" t="s">
        <v>86</v>
      </c>
      <c r="AV352" s="13" t="s">
        <v>89</v>
      </c>
      <c r="AW352" s="13" t="s">
        <v>33</v>
      </c>
      <c r="AX352" s="13" t="s">
        <v>77</v>
      </c>
      <c r="AY352" s="212" t="s">
        <v>154</v>
      </c>
    </row>
    <row r="353" spans="2:65" s="12" customFormat="1" ht="16.5" customHeight="1" x14ac:dyDescent="0.3">
      <c r="B353" s="188"/>
      <c r="C353" s="189"/>
      <c r="D353" s="189"/>
      <c r="E353" s="190" t="s">
        <v>5</v>
      </c>
      <c r="F353" s="292" t="s">
        <v>233</v>
      </c>
      <c r="G353" s="293"/>
      <c r="H353" s="293"/>
      <c r="I353" s="293"/>
      <c r="J353" s="189"/>
      <c r="K353" s="191">
        <v>317.87799999999999</v>
      </c>
      <c r="L353" s="189"/>
      <c r="M353" s="189"/>
      <c r="N353" s="189"/>
      <c r="O353" s="189"/>
      <c r="P353" s="189"/>
      <c r="Q353" s="189"/>
      <c r="R353" s="192"/>
      <c r="T353" s="193"/>
      <c r="U353" s="189"/>
      <c r="V353" s="189"/>
      <c r="W353" s="189"/>
      <c r="X353" s="189"/>
      <c r="Y353" s="189"/>
      <c r="Z353" s="189"/>
      <c r="AA353" s="194"/>
      <c r="AT353" s="195" t="s">
        <v>161</v>
      </c>
      <c r="AU353" s="195" t="s">
        <v>86</v>
      </c>
      <c r="AV353" s="12" t="s">
        <v>92</v>
      </c>
      <c r="AW353" s="12" t="s">
        <v>33</v>
      </c>
      <c r="AX353" s="12" t="s">
        <v>83</v>
      </c>
      <c r="AY353" s="195" t="s">
        <v>154</v>
      </c>
    </row>
    <row r="354" spans="2:65" s="1" customFormat="1" ht="38.25" customHeight="1" x14ac:dyDescent="0.3">
      <c r="B354" s="135"/>
      <c r="C354" s="164" t="s">
        <v>761</v>
      </c>
      <c r="D354" s="164" t="s">
        <v>155</v>
      </c>
      <c r="E354" s="165" t="s">
        <v>762</v>
      </c>
      <c r="F354" s="281" t="s">
        <v>763</v>
      </c>
      <c r="G354" s="281"/>
      <c r="H354" s="281"/>
      <c r="I354" s="281"/>
      <c r="J354" s="166" t="s">
        <v>158</v>
      </c>
      <c r="K354" s="167">
        <v>75.27</v>
      </c>
      <c r="L354" s="282">
        <v>0</v>
      </c>
      <c r="M354" s="282"/>
      <c r="N354" s="283">
        <f>ROUND(L354*K354,3)</f>
        <v>0</v>
      </c>
      <c r="O354" s="283"/>
      <c r="P354" s="283"/>
      <c r="Q354" s="283"/>
      <c r="R354" s="138"/>
      <c r="T354" s="169" t="s">
        <v>5</v>
      </c>
      <c r="U354" s="47" t="s">
        <v>44</v>
      </c>
      <c r="V354" s="39"/>
      <c r="W354" s="170">
        <f>V354*K354</f>
        <v>0</v>
      </c>
      <c r="X354" s="170">
        <v>2.028E-4</v>
      </c>
      <c r="Y354" s="170">
        <f>X354*K354</f>
        <v>1.5264755999999999E-2</v>
      </c>
      <c r="Z354" s="170">
        <v>0</v>
      </c>
      <c r="AA354" s="171">
        <f>Z354*K354</f>
        <v>0</v>
      </c>
      <c r="AR354" s="22" t="s">
        <v>239</v>
      </c>
      <c r="AT354" s="22" t="s">
        <v>155</v>
      </c>
      <c r="AU354" s="22" t="s">
        <v>86</v>
      </c>
      <c r="AY354" s="22" t="s">
        <v>154</v>
      </c>
      <c r="BE354" s="109">
        <f>IF(U354="základná",N354,0)</f>
        <v>0</v>
      </c>
      <c r="BF354" s="109">
        <f>IF(U354="znížená",N354,0)</f>
        <v>0</v>
      </c>
      <c r="BG354" s="109">
        <f>IF(U354="zákl. prenesená",N354,0)</f>
        <v>0</v>
      </c>
      <c r="BH354" s="109">
        <f>IF(U354="zníž. prenesená",N354,0)</f>
        <v>0</v>
      </c>
      <c r="BI354" s="109">
        <f>IF(U354="nulová",N354,0)</f>
        <v>0</v>
      </c>
      <c r="BJ354" s="22" t="s">
        <v>86</v>
      </c>
      <c r="BK354" s="172">
        <f>ROUND(L354*K354,3)</f>
        <v>0</v>
      </c>
      <c r="BL354" s="22" t="s">
        <v>239</v>
      </c>
      <c r="BM354" s="22" t="s">
        <v>764</v>
      </c>
    </row>
    <row r="355" spans="2:65" s="10" customFormat="1" ht="16.5" customHeight="1" x14ac:dyDescent="0.3">
      <c r="B355" s="173"/>
      <c r="C355" s="174"/>
      <c r="D355" s="174"/>
      <c r="E355" s="175" t="s">
        <v>5</v>
      </c>
      <c r="F355" s="284" t="s">
        <v>765</v>
      </c>
      <c r="G355" s="285"/>
      <c r="H355" s="285"/>
      <c r="I355" s="285"/>
      <c r="J355" s="174"/>
      <c r="K355" s="176">
        <v>75.27</v>
      </c>
      <c r="L355" s="174"/>
      <c r="M355" s="174"/>
      <c r="N355" s="174"/>
      <c r="O355" s="174"/>
      <c r="P355" s="174"/>
      <c r="Q355" s="174"/>
      <c r="R355" s="177"/>
      <c r="T355" s="178"/>
      <c r="U355" s="174"/>
      <c r="V355" s="174"/>
      <c r="W355" s="174"/>
      <c r="X355" s="174"/>
      <c r="Y355" s="174"/>
      <c r="Z355" s="174"/>
      <c r="AA355" s="179"/>
      <c r="AT355" s="180" t="s">
        <v>161</v>
      </c>
      <c r="AU355" s="180" t="s">
        <v>86</v>
      </c>
      <c r="AV355" s="10" t="s">
        <v>86</v>
      </c>
      <c r="AW355" s="10" t="s">
        <v>33</v>
      </c>
      <c r="AX355" s="10" t="s">
        <v>83</v>
      </c>
      <c r="AY355" s="180" t="s">
        <v>154</v>
      </c>
    </row>
    <row r="356" spans="2:65" s="9" customFormat="1" ht="37.35" customHeight="1" x14ac:dyDescent="0.35">
      <c r="B356" s="153"/>
      <c r="C356" s="154"/>
      <c r="D356" s="155" t="s">
        <v>340</v>
      </c>
      <c r="E356" s="155"/>
      <c r="F356" s="155"/>
      <c r="G356" s="155"/>
      <c r="H356" s="155"/>
      <c r="I356" s="155"/>
      <c r="J356" s="155"/>
      <c r="K356" s="155"/>
      <c r="L356" s="155"/>
      <c r="M356" s="155"/>
      <c r="N356" s="275">
        <f>BK356</f>
        <v>0</v>
      </c>
      <c r="O356" s="298"/>
      <c r="P356" s="298"/>
      <c r="Q356" s="298"/>
      <c r="R356" s="156"/>
      <c r="T356" s="157"/>
      <c r="U356" s="154"/>
      <c r="V356" s="154"/>
      <c r="W356" s="158">
        <f>W357</f>
        <v>0</v>
      </c>
      <c r="X356" s="154"/>
      <c r="Y356" s="158">
        <f>Y357</f>
        <v>0</v>
      </c>
      <c r="Z356" s="154"/>
      <c r="AA356" s="159">
        <f>AA357</f>
        <v>0</v>
      </c>
      <c r="AR356" s="160" t="s">
        <v>176</v>
      </c>
      <c r="AT356" s="161" t="s">
        <v>76</v>
      </c>
      <c r="AU356" s="161" t="s">
        <v>77</v>
      </c>
      <c r="AY356" s="160" t="s">
        <v>154</v>
      </c>
      <c r="BK356" s="162">
        <f>BK357</f>
        <v>0</v>
      </c>
    </row>
    <row r="357" spans="2:65" s="9" customFormat="1" ht="19.95" customHeight="1" x14ac:dyDescent="0.35">
      <c r="B357" s="153"/>
      <c r="C357" s="154"/>
      <c r="D357" s="163" t="s">
        <v>341</v>
      </c>
      <c r="E357" s="163"/>
      <c r="F357" s="163"/>
      <c r="G357" s="163"/>
      <c r="H357" s="163"/>
      <c r="I357" s="163"/>
      <c r="J357" s="163"/>
      <c r="K357" s="163"/>
      <c r="L357" s="163"/>
      <c r="M357" s="163"/>
      <c r="N357" s="299">
        <f>BK357</f>
        <v>0</v>
      </c>
      <c r="O357" s="300"/>
      <c r="P357" s="300"/>
      <c r="Q357" s="300"/>
      <c r="R357" s="156"/>
      <c r="T357" s="157"/>
      <c r="U357" s="154"/>
      <c r="V357" s="154"/>
      <c r="W357" s="158">
        <f>W358</f>
        <v>0</v>
      </c>
      <c r="X357" s="154"/>
      <c r="Y357" s="158">
        <f>Y358</f>
        <v>0</v>
      </c>
      <c r="Z357" s="154"/>
      <c r="AA357" s="159">
        <f>AA358</f>
        <v>0</v>
      </c>
      <c r="AR357" s="160" t="s">
        <v>176</v>
      </c>
      <c r="AT357" s="161" t="s">
        <v>76</v>
      </c>
      <c r="AU357" s="161" t="s">
        <v>83</v>
      </c>
      <c r="AY357" s="160" t="s">
        <v>154</v>
      </c>
      <c r="BK357" s="162">
        <f>BK358</f>
        <v>0</v>
      </c>
    </row>
    <row r="358" spans="2:65" s="1" customFormat="1" ht="63.75" customHeight="1" x14ac:dyDescent="0.3">
      <c r="B358" s="135"/>
      <c r="C358" s="164" t="s">
        <v>766</v>
      </c>
      <c r="D358" s="164" t="s">
        <v>155</v>
      </c>
      <c r="E358" s="165" t="s">
        <v>767</v>
      </c>
      <c r="F358" s="281" t="s">
        <v>768</v>
      </c>
      <c r="G358" s="281"/>
      <c r="H358" s="281"/>
      <c r="I358" s="281"/>
      <c r="J358" s="166" t="s">
        <v>279</v>
      </c>
      <c r="K358" s="167">
        <v>1</v>
      </c>
      <c r="L358" s="282">
        <v>0</v>
      </c>
      <c r="M358" s="282"/>
      <c r="N358" s="283">
        <f>ROUND(L358*K358,3)</f>
        <v>0</v>
      </c>
      <c r="O358" s="283"/>
      <c r="P358" s="283"/>
      <c r="Q358" s="283"/>
      <c r="R358" s="138"/>
      <c r="T358" s="169" t="s">
        <v>5</v>
      </c>
      <c r="U358" s="47" t="s">
        <v>44</v>
      </c>
      <c r="V358" s="39"/>
      <c r="W358" s="170">
        <f>V358*K358</f>
        <v>0</v>
      </c>
      <c r="X358" s="170">
        <v>0</v>
      </c>
      <c r="Y358" s="170">
        <f>X358*K358</f>
        <v>0</v>
      </c>
      <c r="Z358" s="170">
        <v>0</v>
      </c>
      <c r="AA358" s="171">
        <f>Z358*K358</f>
        <v>0</v>
      </c>
      <c r="AR358" s="22" t="s">
        <v>769</v>
      </c>
      <c r="AT358" s="22" t="s">
        <v>155</v>
      </c>
      <c r="AU358" s="22" t="s">
        <v>86</v>
      </c>
      <c r="AY358" s="22" t="s">
        <v>154</v>
      </c>
      <c r="BE358" s="109">
        <f>IF(U358="základná",N358,0)</f>
        <v>0</v>
      </c>
      <c r="BF358" s="109">
        <f>IF(U358="znížená",N358,0)</f>
        <v>0</v>
      </c>
      <c r="BG358" s="109">
        <f>IF(U358="zákl. prenesená",N358,0)</f>
        <v>0</v>
      </c>
      <c r="BH358" s="109">
        <f>IF(U358="zníž. prenesená",N358,0)</f>
        <v>0</v>
      </c>
      <c r="BI358" s="109">
        <f>IF(U358="nulová",N358,0)</f>
        <v>0</v>
      </c>
      <c r="BJ358" s="22" t="s">
        <v>86</v>
      </c>
      <c r="BK358" s="172">
        <f>ROUND(L358*K358,3)</f>
        <v>0</v>
      </c>
      <c r="BL358" s="22" t="s">
        <v>769</v>
      </c>
      <c r="BM358" s="22" t="s">
        <v>770</v>
      </c>
    </row>
    <row r="359" spans="2:65" s="1" customFormat="1" ht="49.95" customHeight="1" x14ac:dyDescent="0.35">
      <c r="B359" s="38"/>
      <c r="C359" s="39"/>
      <c r="D359" s="155" t="s">
        <v>327</v>
      </c>
      <c r="E359" s="39"/>
      <c r="F359" s="39"/>
      <c r="G359" s="39"/>
      <c r="H359" s="39"/>
      <c r="I359" s="39"/>
      <c r="J359" s="39"/>
      <c r="K359" s="39"/>
      <c r="L359" s="39"/>
      <c r="M359" s="39"/>
      <c r="N359" s="313">
        <f t="shared" ref="N359:N364" si="25">BK359</f>
        <v>0</v>
      </c>
      <c r="O359" s="314"/>
      <c r="P359" s="314"/>
      <c r="Q359" s="314"/>
      <c r="R359" s="40"/>
      <c r="T359" s="196"/>
      <c r="U359" s="39"/>
      <c r="V359" s="39"/>
      <c r="W359" s="39"/>
      <c r="X359" s="39"/>
      <c r="Y359" s="39"/>
      <c r="Z359" s="39"/>
      <c r="AA359" s="77"/>
      <c r="AT359" s="22" t="s">
        <v>76</v>
      </c>
      <c r="AU359" s="22" t="s">
        <v>77</v>
      </c>
      <c r="AY359" s="22" t="s">
        <v>328</v>
      </c>
      <c r="BK359" s="172">
        <f>SUM(BK360:BK364)</f>
        <v>0</v>
      </c>
    </row>
    <row r="360" spans="2:65" s="1" customFormat="1" ht="22.35" customHeight="1" x14ac:dyDescent="0.3">
      <c r="B360" s="38"/>
      <c r="C360" s="197" t="s">
        <v>5</v>
      </c>
      <c r="D360" s="197" t="s">
        <v>155</v>
      </c>
      <c r="E360" s="198" t="s">
        <v>5</v>
      </c>
      <c r="F360" s="294" t="s">
        <v>5</v>
      </c>
      <c r="G360" s="294"/>
      <c r="H360" s="294"/>
      <c r="I360" s="294"/>
      <c r="J360" s="199" t="s">
        <v>5</v>
      </c>
      <c r="K360" s="168"/>
      <c r="L360" s="282"/>
      <c r="M360" s="295"/>
      <c r="N360" s="295">
        <f t="shared" si="25"/>
        <v>0</v>
      </c>
      <c r="O360" s="295"/>
      <c r="P360" s="295"/>
      <c r="Q360" s="295"/>
      <c r="R360" s="40"/>
      <c r="T360" s="169" t="s">
        <v>5</v>
      </c>
      <c r="U360" s="200" t="s">
        <v>44</v>
      </c>
      <c r="V360" s="39"/>
      <c r="W360" s="39"/>
      <c r="X360" s="39"/>
      <c r="Y360" s="39"/>
      <c r="Z360" s="39"/>
      <c r="AA360" s="77"/>
      <c r="AT360" s="22" t="s">
        <v>328</v>
      </c>
      <c r="AU360" s="22" t="s">
        <v>83</v>
      </c>
      <c r="AY360" s="22" t="s">
        <v>328</v>
      </c>
      <c r="BE360" s="109">
        <f>IF(U360="základná",N360,0)</f>
        <v>0</v>
      </c>
      <c r="BF360" s="109">
        <f>IF(U360="znížená",N360,0)</f>
        <v>0</v>
      </c>
      <c r="BG360" s="109">
        <f>IF(U360="zákl. prenesená",N360,0)</f>
        <v>0</v>
      </c>
      <c r="BH360" s="109">
        <f>IF(U360="zníž. prenesená",N360,0)</f>
        <v>0</v>
      </c>
      <c r="BI360" s="109">
        <f>IF(U360="nulová",N360,0)</f>
        <v>0</v>
      </c>
      <c r="BJ360" s="22" t="s">
        <v>86</v>
      </c>
      <c r="BK360" s="172">
        <f>L360*K360</f>
        <v>0</v>
      </c>
    </row>
    <row r="361" spans="2:65" s="1" customFormat="1" ht="22.35" customHeight="1" x14ac:dyDescent="0.3">
      <c r="B361" s="38"/>
      <c r="C361" s="197" t="s">
        <v>5</v>
      </c>
      <c r="D361" s="197" t="s">
        <v>155</v>
      </c>
      <c r="E361" s="198" t="s">
        <v>5</v>
      </c>
      <c r="F361" s="294" t="s">
        <v>5</v>
      </c>
      <c r="G361" s="294"/>
      <c r="H361" s="294"/>
      <c r="I361" s="294"/>
      <c r="J361" s="199" t="s">
        <v>5</v>
      </c>
      <c r="K361" s="168"/>
      <c r="L361" s="282"/>
      <c r="M361" s="295"/>
      <c r="N361" s="295">
        <f t="shared" si="25"/>
        <v>0</v>
      </c>
      <c r="O361" s="295"/>
      <c r="P361" s="295"/>
      <c r="Q361" s="295"/>
      <c r="R361" s="40"/>
      <c r="T361" s="169" t="s">
        <v>5</v>
      </c>
      <c r="U361" s="200" t="s">
        <v>44</v>
      </c>
      <c r="V361" s="39"/>
      <c r="W361" s="39"/>
      <c r="X361" s="39"/>
      <c r="Y361" s="39"/>
      <c r="Z361" s="39"/>
      <c r="AA361" s="77"/>
      <c r="AT361" s="22" t="s">
        <v>328</v>
      </c>
      <c r="AU361" s="22" t="s">
        <v>83</v>
      </c>
      <c r="AY361" s="22" t="s">
        <v>328</v>
      </c>
      <c r="BE361" s="109">
        <f>IF(U361="základná",N361,0)</f>
        <v>0</v>
      </c>
      <c r="BF361" s="109">
        <f>IF(U361="znížená",N361,0)</f>
        <v>0</v>
      </c>
      <c r="BG361" s="109">
        <f>IF(U361="zákl. prenesená",N361,0)</f>
        <v>0</v>
      </c>
      <c r="BH361" s="109">
        <f>IF(U361="zníž. prenesená",N361,0)</f>
        <v>0</v>
      </c>
      <c r="BI361" s="109">
        <f>IF(U361="nulová",N361,0)</f>
        <v>0</v>
      </c>
      <c r="BJ361" s="22" t="s">
        <v>86</v>
      </c>
      <c r="BK361" s="172">
        <f>L361*K361</f>
        <v>0</v>
      </c>
    </row>
    <row r="362" spans="2:65" s="1" customFormat="1" ht="22.35" customHeight="1" x14ac:dyDescent="0.3">
      <c r="B362" s="38"/>
      <c r="C362" s="197" t="s">
        <v>5</v>
      </c>
      <c r="D362" s="197" t="s">
        <v>155</v>
      </c>
      <c r="E362" s="198" t="s">
        <v>5</v>
      </c>
      <c r="F362" s="294" t="s">
        <v>5</v>
      </c>
      <c r="G362" s="294"/>
      <c r="H362" s="294"/>
      <c r="I362" s="294"/>
      <c r="J362" s="199" t="s">
        <v>5</v>
      </c>
      <c r="K362" s="168"/>
      <c r="L362" s="282"/>
      <c r="M362" s="295"/>
      <c r="N362" s="295">
        <f t="shared" si="25"/>
        <v>0</v>
      </c>
      <c r="O362" s="295"/>
      <c r="P362" s="295"/>
      <c r="Q362" s="295"/>
      <c r="R362" s="40"/>
      <c r="T362" s="169" t="s">
        <v>5</v>
      </c>
      <c r="U362" s="200" t="s">
        <v>44</v>
      </c>
      <c r="V362" s="39"/>
      <c r="W362" s="39"/>
      <c r="X362" s="39"/>
      <c r="Y362" s="39"/>
      <c r="Z362" s="39"/>
      <c r="AA362" s="77"/>
      <c r="AT362" s="22" t="s">
        <v>328</v>
      </c>
      <c r="AU362" s="22" t="s">
        <v>83</v>
      </c>
      <c r="AY362" s="22" t="s">
        <v>328</v>
      </c>
      <c r="BE362" s="109">
        <f>IF(U362="základná",N362,0)</f>
        <v>0</v>
      </c>
      <c r="BF362" s="109">
        <f>IF(U362="znížená",N362,0)</f>
        <v>0</v>
      </c>
      <c r="BG362" s="109">
        <f>IF(U362="zákl. prenesená",N362,0)</f>
        <v>0</v>
      </c>
      <c r="BH362" s="109">
        <f>IF(U362="zníž. prenesená",N362,0)</f>
        <v>0</v>
      </c>
      <c r="BI362" s="109">
        <f>IF(U362="nulová",N362,0)</f>
        <v>0</v>
      </c>
      <c r="BJ362" s="22" t="s">
        <v>86</v>
      </c>
      <c r="BK362" s="172">
        <f>L362*K362</f>
        <v>0</v>
      </c>
    </row>
    <row r="363" spans="2:65" s="1" customFormat="1" ht="22.35" customHeight="1" x14ac:dyDescent="0.3">
      <c r="B363" s="38"/>
      <c r="C363" s="197" t="s">
        <v>5</v>
      </c>
      <c r="D363" s="197" t="s">
        <v>155</v>
      </c>
      <c r="E363" s="198" t="s">
        <v>5</v>
      </c>
      <c r="F363" s="294" t="s">
        <v>5</v>
      </c>
      <c r="G363" s="294"/>
      <c r="H363" s="294"/>
      <c r="I363" s="294"/>
      <c r="J363" s="199" t="s">
        <v>5</v>
      </c>
      <c r="K363" s="168"/>
      <c r="L363" s="282"/>
      <c r="M363" s="295"/>
      <c r="N363" s="295">
        <f t="shared" si="25"/>
        <v>0</v>
      </c>
      <c r="O363" s="295"/>
      <c r="P363" s="295"/>
      <c r="Q363" s="295"/>
      <c r="R363" s="40"/>
      <c r="T363" s="169" t="s">
        <v>5</v>
      </c>
      <c r="U363" s="200" t="s">
        <v>44</v>
      </c>
      <c r="V363" s="39"/>
      <c r="W363" s="39"/>
      <c r="X363" s="39"/>
      <c r="Y363" s="39"/>
      <c r="Z363" s="39"/>
      <c r="AA363" s="77"/>
      <c r="AT363" s="22" t="s">
        <v>328</v>
      </c>
      <c r="AU363" s="22" t="s">
        <v>83</v>
      </c>
      <c r="AY363" s="22" t="s">
        <v>328</v>
      </c>
      <c r="BE363" s="109">
        <f>IF(U363="základná",N363,0)</f>
        <v>0</v>
      </c>
      <c r="BF363" s="109">
        <f>IF(U363="znížená",N363,0)</f>
        <v>0</v>
      </c>
      <c r="BG363" s="109">
        <f>IF(U363="zákl. prenesená",N363,0)</f>
        <v>0</v>
      </c>
      <c r="BH363" s="109">
        <f>IF(U363="zníž. prenesená",N363,0)</f>
        <v>0</v>
      </c>
      <c r="BI363" s="109">
        <f>IF(U363="nulová",N363,0)</f>
        <v>0</v>
      </c>
      <c r="BJ363" s="22" t="s">
        <v>86</v>
      </c>
      <c r="BK363" s="172">
        <f>L363*K363</f>
        <v>0</v>
      </c>
    </row>
    <row r="364" spans="2:65" s="1" customFormat="1" ht="22.35" customHeight="1" x14ac:dyDescent="0.3">
      <c r="B364" s="38"/>
      <c r="C364" s="197" t="s">
        <v>5</v>
      </c>
      <c r="D364" s="197" t="s">
        <v>155</v>
      </c>
      <c r="E364" s="198" t="s">
        <v>5</v>
      </c>
      <c r="F364" s="294" t="s">
        <v>5</v>
      </c>
      <c r="G364" s="294"/>
      <c r="H364" s="294"/>
      <c r="I364" s="294"/>
      <c r="J364" s="199" t="s">
        <v>5</v>
      </c>
      <c r="K364" s="168"/>
      <c r="L364" s="282"/>
      <c r="M364" s="295"/>
      <c r="N364" s="295">
        <f t="shared" si="25"/>
        <v>0</v>
      </c>
      <c r="O364" s="295"/>
      <c r="P364" s="295"/>
      <c r="Q364" s="295"/>
      <c r="R364" s="40"/>
      <c r="T364" s="169" t="s">
        <v>5</v>
      </c>
      <c r="U364" s="200" t="s">
        <v>44</v>
      </c>
      <c r="V364" s="59"/>
      <c r="W364" s="59"/>
      <c r="X364" s="59"/>
      <c r="Y364" s="59"/>
      <c r="Z364" s="59"/>
      <c r="AA364" s="61"/>
      <c r="AT364" s="22" t="s">
        <v>328</v>
      </c>
      <c r="AU364" s="22" t="s">
        <v>83</v>
      </c>
      <c r="AY364" s="22" t="s">
        <v>328</v>
      </c>
      <c r="BE364" s="109">
        <f>IF(U364="základná",N364,0)</f>
        <v>0</v>
      </c>
      <c r="BF364" s="109">
        <f>IF(U364="znížená",N364,0)</f>
        <v>0</v>
      </c>
      <c r="BG364" s="109">
        <f>IF(U364="zákl. prenesená",N364,0)</f>
        <v>0</v>
      </c>
      <c r="BH364" s="109">
        <f>IF(U364="zníž. prenesená",N364,0)</f>
        <v>0</v>
      </c>
      <c r="BI364" s="109">
        <f>IF(U364="nulová",N364,0)</f>
        <v>0</v>
      </c>
      <c r="BJ364" s="22" t="s">
        <v>86</v>
      </c>
      <c r="BK364" s="172">
        <f>L364*K364</f>
        <v>0</v>
      </c>
    </row>
    <row r="365" spans="2:65" s="1" customFormat="1" ht="6.9" customHeight="1" x14ac:dyDescent="0.3">
      <c r="B365" s="62"/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4"/>
    </row>
  </sheetData>
  <mergeCells count="510">
    <mergeCell ref="N309:Q309"/>
    <mergeCell ref="N327:Q327"/>
    <mergeCell ref="N356:Q356"/>
    <mergeCell ref="N357:Q357"/>
    <mergeCell ref="N359:Q359"/>
    <mergeCell ref="H1:K1"/>
    <mergeCell ref="S2:AC2"/>
    <mergeCell ref="F363:I363"/>
    <mergeCell ref="L363:M363"/>
    <mergeCell ref="N363:Q363"/>
    <mergeCell ref="F364:I364"/>
    <mergeCell ref="L364:M364"/>
    <mergeCell ref="N364:Q364"/>
    <mergeCell ref="N138:Q138"/>
    <mergeCell ref="N139:Q139"/>
    <mergeCell ref="N140:Q140"/>
    <mergeCell ref="N153:Q153"/>
    <mergeCell ref="N157:Q157"/>
    <mergeCell ref="N165:Q165"/>
    <mergeCell ref="N170:Q170"/>
    <mergeCell ref="N180:Q180"/>
    <mergeCell ref="N198:Q198"/>
    <mergeCell ref="N208:Q208"/>
    <mergeCell ref="N210:Q210"/>
    <mergeCell ref="N211:Q211"/>
    <mergeCell ref="N215:Q215"/>
    <mergeCell ref="N225:Q225"/>
    <mergeCell ref="N228:Q228"/>
    <mergeCell ref="N249:Q249"/>
    <mergeCell ref="N267:Q267"/>
    <mergeCell ref="N280:Q280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51:I351"/>
    <mergeCell ref="F352:I352"/>
    <mergeCell ref="F353:I353"/>
    <mergeCell ref="F354:I354"/>
    <mergeCell ref="L354:M354"/>
    <mergeCell ref="N354:Q354"/>
    <mergeCell ref="F355:I355"/>
    <mergeCell ref="F358:I358"/>
    <mergeCell ref="L358:M358"/>
    <mergeCell ref="N358:Q358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28:I328"/>
    <mergeCell ref="L328:M328"/>
    <mergeCell ref="N328:Q328"/>
    <mergeCell ref="F329:I329"/>
    <mergeCell ref="L329:M329"/>
    <mergeCell ref="N329:Q329"/>
    <mergeCell ref="F330:I330"/>
    <mergeCell ref="F331:I331"/>
    <mergeCell ref="F332:I332"/>
    <mergeCell ref="F320:I320"/>
    <mergeCell ref="F321:I321"/>
    <mergeCell ref="F322:I322"/>
    <mergeCell ref="F323:I323"/>
    <mergeCell ref="F324:I324"/>
    <mergeCell ref="F325:I325"/>
    <mergeCell ref="F326:I326"/>
    <mergeCell ref="L326:M326"/>
    <mergeCell ref="N326:Q326"/>
    <mergeCell ref="F315:I315"/>
    <mergeCell ref="F316:I316"/>
    <mergeCell ref="F317:I317"/>
    <mergeCell ref="L317:M317"/>
    <mergeCell ref="N317:Q317"/>
    <mergeCell ref="F318:I318"/>
    <mergeCell ref="L318:M318"/>
    <mergeCell ref="N318:Q318"/>
    <mergeCell ref="F319:I319"/>
    <mergeCell ref="F310:I310"/>
    <mergeCell ref="L310:M310"/>
    <mergeCell ref="N310:Q310"/>
    <mergeCell ref="F311:I311"/>
    <mergeCell ref="F312:I312"/>
    <mergeCell ref="F313:I313"/>
    <mergeCell ref="F314:I314"/>
    <mergeCell ref="L314:M314"/>
    <mergeCell ref="N314:Q314"/>
    <mergeCell ref="F304:I304"/>
    <mergeCell ref="F305:I305"/>
    <mergeCell ref="F306:I306"/>
    <mergeCell ref="L306:M306"/>
    <mergeCell ref="N306:Q306"/>
    <mergeCell ref="F307:I307"/>
    <mergeCell ref="F308:I308"/>
    <mergeCell ref="L308:M308"/>
    <mergeCell ref="N308:Q308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289:I289"/>
    <mergeCell ref="L289:M289"/>
    <mergeCell ref="N289:Q289"/>
    <mergeCell ref="F291:I291"/>
    <mergeCell ref="L291:M291"/>
    <mergeCell ref="N291:Q291"/>
    <mergeCell ref="F292:I292"/>
    <mergeCell ref="F293:I293"/>
    <mergeCell ref="F294:I294"/>
    <mergeCell ref="L294:M294"/>
    <mergeCell ref="N294:Q294"/>
    <mergeCell ref="N290:Q290"/>
    <mergeCell ref="F284:I284"/>
    <mergeCell ref="F285:I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75:I275"/>
    <mergeCell ref="F276:I276"/>
    <mergeCell ref="F277:I277"/>
    <mergeCell ref="L277:M277"/>
    <mergeCell ref="N277:Q277"/>
    <mergeCell ref="F278:I278"/>
    <mergeCell ref="F279:I279"/>
    <mergeCell ref="L279:M279"/>
    <mergeCell ref="N279:Q279"/>
    <mergeCell ref="F269:I269"/>
    <mergeCell ref="F270:I270"/>
    <mergeCell ref="F271:I271"/>
    <mergeCell ref="L271:M271"/>
    <mergeCell ref="N271:Q271"/>
    <mergeCell ref="F272:I272"/>
    <mergeCell ref="F273:I273"/>
    <mergeCell ref="F274:I274"/>
    <mergeCell ref="L274:M274"/>
    <mergeCell ref="N274:Q274"/>
    <mergeCell ref="F265:I265"/>
    <mergeCell ref="L265:M265"/>
    <mergeCell ref="N265:Q265"/>
    <mergeCell ref="F266:I266"/>
    <mergeCell ref="L266:M266"/>
    <mergeCell ref="N266:Q266"/>
    <mergeCell ref="F268:I268"/>
    <mergeCell ref="L268:M268"/>
    <mergeCell ref="N268:Q268"/>
    <mergeCell ref="F261:I261"/>
    <mergeCell ref="L261:M261"/>
    <mergeCell ref="N261:Q261"/>
    <mergeCell ref="F262:I262"/>
    <mergeCell ref="F263:I263"/>
    <mergeCell ref="L263:M263"/>
    <mergeCell ref="N263:Q263"/>
    <mergeCell ref="F264:I264"/>
    <mergeCell ref="L264:M264"/>
    <mergeCell ref="N264:Q264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1:I251"/>
    <mergeCell ref="F252:I252"/>
    <mergeCell ref="F253:I253"/>
    <mergeCell ref="F254:I254"/>
    <mergeCell ref="F255:I255"/>
    <mergeCell ref="L255:M255"/>
    <mergeCell ref="N255:Q255"/>
    <mergeCell ref="F256:I256"/>
    <mergeCell ref="F257:I257"/>
    <mergeCell ref="F247:I247"/>
    <mergeCell ref="L247:M247"/>
    <mergeCell ref="N247:Q247"/>
    <mergeCell ref="F248:I248"/>
    <mergeCell ref="L248:M248"/>
    <mergeCell ref="N248:Q248"/>
    <mergeCell ref="F250:I250"/>
    <mergeCell ref="L250:M250"/>
    <mergeCell ref="N250:Q250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32:I232"/>
    <mergeCell ref="L232:M232"/>
    <mergeCell ref="N232:Q232"/>
    <mergeCell ref="F233:I233"/>
    <mergeCell ref="F234:I234"/>
    <mergeCell ref="F235:I235"/>
    <mergeCell ref="F236:I236"/>
    <mergeCell ref="F237:I237"/>
    <mergeCell ref="L237:M237"/>
    <mergeCell ref="N237:Q237"/>
    <mergeCell ref="F227:I227"/>
    <mergeCell ref="L227:M227"/>
    <mergeCell ref="N227:Q227"/>
    <mergeCell ref="F229:I229"/>
    <mergeCell ref="L229:M229"/>
    <mergeCell ref="N229:Q229"/>
    <mergeCell ref="F230:I230"/>
    <mergeCell ref="F231:I231"/>
    <mergeCell ref="L231:M231"/>
    <mergeCell ref="N231:Q231"/>
    <mergeCell ref="F220:I220"/>
    <mergeCell ref="F221:I221"/>
    <mergeCell ref="F222:I222"/>
    <mergeCell ref="F223:I223"/>
    <mergeCell ref="F224:I224"/>
    <mergeCell ref="L224:M224"/>
    <mergeCell ref="N224:Q224"/>
    <mergeCell ref="F226:I226"/>
    <mergeCell ref="L226:M226"/>
    <mergeCell ref="N226:Q226"/>
    <mergeCell ref="F214:I214"/>
    <mergeCell ref="L214:M214"/>
    <mergeCell ref="N214:Q214"/>
    <mergeCell ref="F216:I216"/>
    <mergeCell ref="L216:M216"/>
    <mergeCell ref="N216:Q216"/>
    <mergeCell ref="F217:I217"/>
    <mergeCell ref="F218:I218"/>
    <mergeCell ref="F219:I219"/>
    <mergeCell ref="L219:M219"/>
    <mergeCell ref="N219:Q219"/>
    <mergeCell ref="F209:I209"/>
    <mergeCell ref="L209:M209"/>
    <mergeCell ref="N209:Q209"/>
    <mergeCell ref="F212:I212"/>
    <mergeCell ref="L212:M212"/>
    <mergeCell ref="N212:Q212"/>
    <mergeCell ref="F213:I213"/>
    <mergeCell ref="L213:M213"/>
    <mergeCell ref="N213:Q213"/>
    <mergeCell ref="F203:I203"/>
    <mergeCell ref="F204:I204"/>
    <mergeCell ref="L204:M204"/>
    <mergeCell ref="N204:Q204"/>
    <mergeCell ref="F205:I205"/>
    <mergeCell ref="L205:M205"/>
    <mergeCell ref="N205:Q205"/>
    <mergeCell ref="F206:I206"/>
    <mergeCell ref="F207:I207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6:I196"/>
    <mergeCell ref="L196:M196"/>
    <mergeCell ref="N196:Q196"/>
    <mergeCell ref="F197:I197"/>
    <mergeCell ref="L197:M197"/>
    <mergeCell ref="N197:Q197"/>
    <mergeCell ref="F199:I199"/>
    <mergeCell ref="L199:M199"/>
    <mergeCell ref="N199:Q199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88:I188"/>
    <mergeCell ref="L188:M188"/>
    <mergeCell ref="N188:Q188"/>
    <mergeCell ref="F189:I189"/>
    <mergeCell ref="F190:I190"/>
    <mergeCell ref="F191:I191"/>
    <mergeCell ref="L191:M191"/>
    <mergeCell ref="N191:Q191"/>
    <mergeCell ref="F192:I192"/>
    <mergeCell ref="L192:M192"/>
    <mergeCell ref="N192:Q192"/>
    <mergeCell ref="F181:I181"/>
    <mergeCell ref="L181:M181"/>
    <mergeCell ref="N181:Q181"/>
    <mergeCell ref="F182:I182"/>
    <mergeCell ref="F183:I183"/>
    <mergeCell ref="F184:I184"/>
    <mergeCell ref="F185:I185"/>
    <mergeCell ref="F186:I186"/>
    <mergeCell ref="F187:I187"/>
    <mergeCell ref="L187:M187"/>
    <mergeCell ref="N187:Q187"/>
    <mergeCell ref="F175:I175"/>
    <mergeCell ref="F176:I176"/>
    <mergeCell ref="L176:M176"/>
    <mergeCell ref="N176:Q176"/>
    <mergeCell ref="F177:I177"/>
    <mergeCell ref="L177:M177"/>
    <mergeCell ref="N177:Q177"/>
    <mergeCell ref="F178:I178"/>
    <mergeCell ref="F179:I179"/>
    <mergeCell ref="F169:I169"/>
    <mergeCell ref="L169:M169"/>
    <mergeCell ref="N169:Q169"/>
    <mergeCell ref="F171:I171"/>
    <mergeCell ref="L171:M171"/>
    <mergeCell ref="N171:Q171"/>
    <mergeCell ref="F172:I172"/>
    <mergeCell ref="F173:I173"/>
    <mergeCell ref="F174:I174"/>
    <mergeCell ref="L174:M174"/>
    <mergeCell ref="N174:Q174"/>
    <mergeCell ref="F164:I16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L163:M163"/>
    <mergeCell ref="N163:Q163"/>
    <mergeCell ref="F152:I152"/>
    <mergeCell ref="L152:M152"/>
    <mergeCell ref="N152:Q152"/>
    <mergeCell ref="F154:I154"/>
    <mergeCell ref="L154:M154"/>
    <mergeCell ref="N154:Q154"/>
    <mergeCell ref="F155:I155"/>
    <mergeCell ref="F156:I156"/>
    <mergeCell ref="F158:I158"/>
    <mergeCell ref="L158:M158"/>
    <mergeCell ref="N158:Q15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2:I142"/>
    <mergeCell ref="F143:I143"/>
    <mergeCell ref="F144:I144"/>
    <mergeCell ref="F145:I145"/>
    <mergeCell ref="F146:I146"/>
    <mergeCell ref="F147:I147"/>
    <mergeCell ref="L147:M147"/>
    <mergeCell ref="N147:Q147"/>
    <mergeCell ref="F148:I148"/>
    <mergeCell ref="F129:P129"/>
    <mergeCell ref="F130:P130"/>
    <mergeCell ref="M132:P132"/>
    <mergeCell ref="M134:Q134"/>
    <mergeCell ref="M135:Q135"/>
    <mergeCell ref="F137:I137"/>
    <mergeCell ref="L137:M137"/>
    <mergeCell ref="N137:Q137"/>
    <mergeCell ref="F141:I141"/>
    <mergeCell ref="L141:M141"/>
    <mergeCell ref="N141:Q141"/>
    <mergeCell ref="D116:H116"/>
    <mergeCell ref="N116:Q116"/>
    <mergeCell ref="D117:H117"/>
    <mergeCell ref="N117:Q117"/>
    <mergeCell ref="D118:H118"/>
    <mergeCell ref="N118:Q118"/>
    <mergeCell ref="N119:Q119"/>
    <mergeCell ref="L121:Q121"/>
    <mergeCell ref="C127:Q127"/>
    <mergeCell ref="N107:Q107"/>
    <mergeCell ref="N108:Q108"/>
    <mergeCell ref="N109:Q109"/>
    <mergeCell ref="N110:Q110"/>
    <mergeCell ref="N111:Q111"/>
    <mergeCell ref="N113:Q113"/>
    <mergeCell ref="D114:H114"/>
    <mergeCell ref="N114:Q114"/>
    <mergeCell ref="D115:H115"/>
    <mergeCell ref="N115:Q11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360:D365">
      <formula1>"K, M"</formula1>
    </dataValidation>
    <dataValidation type="list" allowBlank="1" showInputMessage="1" showErrorMessage="1" error="Povolené sú hodnoty základná, znížená, nulová." sqref="U360:U365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18"/>
      <c r="B1" s="15"/>
      <c r="C1" s="15"/>
      <c r="D1" s="16" t="s">
        <v>1</v>
      </c>
      <c r="E1" s="15"/>
      <c r="F1" s="17" t="s">
        <v>104</v>
      </c>
      <c r="G1" s="17"/>
      <c r="H1" s="307" t="s">
        <v>105</v>
      </c>
      <c r="I1" s="307"/>
      <c r="J1" s="307"/>
      <c r="K1" s="307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 x14ac:dyDescent="0.3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2" t="s">
        <v>91</v>
      </c>
    </row>
    <row r="3" spans="1:66" ht="6.9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" customHeight="1" x14ac:dyDescent="0.3">
      <c r="B4" s="26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7"/>
      <c r="T4" s="21" t="s">
        <v>12</v>
      </c>
      <c r="AT4" s="22" t="s">
        <v>6</v>
      </c>
    </row>
    <row r="5" spans="1:66" ht="6.9" customHeight="1" x14ac:dyDescent="0.3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 x14ac:dyDescent="0.3">
      <c r="B6" s="26"/>
      <c r="C6" s="29"/>
      <c r="D6" s="33" t="s">
        <v>17</v>
      </c>
      <c r="E6" s="29"/>
      <c r="F6" s="258" t="str">
        <f>'Rekapitulácia stavby'!K6</f>
        <v>Centrum včasnej intervencie - rekonštr.bytu v bývalom objekte ZŠ Trnava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9"/>
      <c r="R6" s="27"/>
    </row>
    <row r="7" spans="1:66" s="1" customFormat="1" ht="32.85" customHeight="1" x14ac:dyDescent="0.3">
      <c r="B7" s="38"/>
      <c r="C7" s="39"/>
      <c r="D7" s="32" t="s">
        <v>110</v>
      </c>
      <c r="E7" s="39"/>
      <c r="F7" s="221" t="s">
        <v>771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39"/>
      <c r="R7" s="40"/>
    </row>
    <row r="8" spans="1:66" s="1" customFormat="1" ht="14.4" customHeight="1" x14ac:dyDescent="0.3">
      <c r="B8" s="38"/>
      <c r="C8" s="39"/>
      <c r="D8" s="33" t="s">
        <v>19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20</v>
      </c>
      <c r="N8" s="39"/>
      <c r="O8" s="31" t="s">
        <v>5</v>
      </c>
      <c r="P8" s="39"/>
      <c r="Q8" s="39"/>
      <c r="R8" s="40"/>
    </row>
    <row r="9" spans="1:66" s="1" customFormat="1" ht="14.4" customHeight="1" x14ac:dyDescent="0.3">
      <c r="B9" s="38"/>
      <c r="C9" s="39"/>
      <c r="D9" s="33" t="s">
        <v>21</v>
      </c>
      <c r="E9" s="39"/>
      <c r="F9" s="31" t="s">
        <v>22</v>
      </c>
      <c r="G9" s="39"/>
      <c r="H9" s="39"/>
      <c r="I9" s="39"/>
      <c r="J9" s="39"/>
      <c r="K9" s="39"/>
      <c r="L9" s="39"/>
      <c r="M9" s="33" t="s">
        <v>23</v>
      </c>
      <c r="N9" s="39"/>
      <c r="O9" s="261" t="str">
        <f>'Rekapitulácia stavby'!AN8</f>
        <v>13. 7. 2018</v>
      </c>
      <c r="P9" s="262"/>
      <c r="Q9" s="39"/>
      <c r="R9" s="40"/>
    </row>
    <row r="10" spans="1:66" s="1" customFormat="1" ht="10.8" customHeight="1" x14ac:dyDescent="0.3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 x14ac:dyDescent="0.3">
      <c r="B11" s="38"/>
      <c r="C11" s="39"/>
      <c r="D11" s="33" t="s">
        <v>25</v>
      </c>
      <c r="E11" s="39"/>
      <c r="F11" s="39"/>
      <c r="G11" s="39"/>
      <c r="H11" s="39"/>
      <c r="I11" s="39"/>
      <c r="J11" s="39"/>
      <c r="K11" s="39"/>
      <c r="L11" s="39"/>
      <c r="M11" s="33" t="s">
        <v>26</v>
      </c>
      <c r="N11" s="39"/>
      <c r="O11" s="219" t="s">
        <v>5</v>
      </c>
      <c r="P11" s="219"/>
      <c r="Q11" s="39"/>
      <c r="R11" s="40"/>
    </row>
    <row r="12" spans="1:66" s="1" customFormat="1" ht="18" customHeight="1" x14ac:dyDescent="0.3">
      <c r="B12" s="38"/>
      <c r="C12" s="39"/>
      <c r="D12" s="39"/>
      <c r="E12" s="31" t="s">
        <v>27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9" t="s">
        <v>5</v>
      </c>
      <c r="P12" s="219"/>
      <c r="Q12" s="39"/>
      <c r="R12" s="40"/>
    </row>
    <row r="13" spans="1:66" s="1" customFormat="1" ht="6.9" customHeight="1" x14ac:dyDescent="0.3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 x14ac:dyDescent="0.3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26</v>
      </c>
      <c r="N14" s="39"/>
      <c r="O14" s="263" t="str">
        <f>IF('Rekapitulácia stavby'!AN13="","",'Rekapitulácia stavby'!AN13)</f>
        <v>Vyplň údaj</v>
      </c>
      <c r="P14" s="219"/>
      <c r="Q14" s="39"/>
      <c r="R14" s="40"/>
    </row>
    <row r="15" spans="1:66" s="1" customFormat="1" ht="18" customHeight="1" x14ac:dyDescent="0.3">
      <c r="B15" s="38"/>
      <c r="C15" s="39"/>
      <c r="D15" s="39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33" t="s">
        <v>28</v>
      </c>
      <c r="N15" s="39"/>
      <c r="O15" s="263" t="str">
        <f>IF('Rekapitulácia stavby'!AN14="","",'Rekapitulácia stavby'!AN14)</f>
        <v>Vyplň údaj</v>
      </c>
      <c r="P15" s="219"/>
      <c r="Q15" s="39"/>
      <c r="R15" s="40"/>
    </row>
    <row r="16" spans="1:66" s="1" customFormat="1" ht="6.9" customHeight="1" x14ac:dyDescent="0.3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 x14ac:dyDescent="0.3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26</v>
      </c>
      <c r="N17" s="39"/>
      <c r="O17" s="219" t="str">
        <f>IF('Rekapitulácia stavby'!AN16="","",'Rekapitulácia stavby'!AN16)</f>
        <v/>
      </c>
      <c r="P17" s="219"/>
      <c r="Q17" s="39"/>
      <c r="R17" s="40"/>
    </row>
    <row r="18" spans="2:18" s="1" customFormat="1" ht="18" customHeight="1" x14ac:dyDescent="0.3">
      <c r="B18" s="38"/>
      <c r="C18" s="39"/>
      <c r="D18" s="39"/>
      <c r="E18" s="31" t="str">
        <f>IF('Rekapitulácia stavby'!E17="","",'Rekapitulácia stavby'!E17)</f>
        <v>Ing. Miriam Suchomelová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9" t="str">
        <f>IF('Rekapitulácia stavby'!AN17="","",'Rekapitulácia stavby'!AN17)</f>
        <v/>
      </c>
      <c r="P18" s="219"/>
      <c r="Q18" s="39"/>
      <c r="R18" s="40"/>
    </row>
    <row r="19" spans="2:18" s="1" customFormat="1" ht="6.9" customHeight="1" x14ac:dyDescent="0.3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 x14ac:dyDescent="0.3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26</v>
      </c>
      <c r="N20" s="39"/>
      <c r="O20" s="219" t="str">
        <f>IF('Rekapitulácia stavby'!AN19="","",'Rekapitulácia stavby'!AN19)</f>
        <v/>
      </c>
      <c r="P20" s="219"/>
      <c r="Q20" s="39"/>
      <c r="R20" s="40"/>
    </row>
    <row r="21" spans="2:18" s="1" customFormat="1" ht="18" customHeight="1" x14ac:dyDescent="0.3">
      <c r="B21" s="38"/>
      <c r="C21" s="39"/>
      <c r="D21" s="39"/>
      <c r="E21" s="31" t="str">
        <f>IF('Rekapitulácia stavby'!E20="","",'Rekapitulácia stavby'!E20)</f>
        <v>Hulmanová Jana</v>
      </c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9" t="str">
        <f>IF('Rekapitulácia stavby'!AN20="","",'Rekapitulácia stavby'!AN20)</f>
        <v/>
      </c>
      <c r="P21" s="219"/>
      <c r="Q21" s="39"/>
      <c r="R21" s="40"/>
    </row>
    <row r="22" spans="2:18" s="1" customFormat="1" ht="6.9" customHeight="1" x14ac:dyDescent="0.3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 x14ac:dyDescent="0.3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 x14ac:dyDescent="0.3">
      <c r="B24" s="38"/>
      <c r="C24" s="39"/>
      <c r="D24" s="39"/>
      <c r="E24" s="224" t="s">
        <v>5</v>
      </c>
      <c r="F24" s="224"/>
      <c r="G24" s="224"/>
      <c r="H24" s="224"/>
      <c r="I24" s="224"/>
      <c r="J24" s="224"/>
      <c r="K24" s="224"/>
      <c r="L24" s="224"/>
      <c r="M24" s="39"/>
      <c r="N24" s="39"/>
      <c r="O24" s="39"/>
      <c r="P24" s="39"/>
      <c r="Q24" s="39"/>
      <c r="R24" s="40"/>
    </row>
    <row r="25" spans="2:18" s="1" customFormat="1" ht="6.9" customHeight="1" x14ac:dyDescent="0.3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 x14ac:dyDescent="0.3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 x14ac:dyDescent="0.3">
      <c r="B27" s="38"/>
      <c r="C27" s="39"/>
      <c r="D27" s="119" t="s">
        <v>112</v>
      </c>
      <c r="E27" s="39"/>
      <c r="F27" s="39"/>
      <c r="G27" s="39"/>
      <c r="H27" s="39"/>
      <c r="I27" s="39"/>
      <c r="J27" s="39"/>
      <c r="K27" s="39"/>
      <c r="L27" s="39"/>
      <c r="M27" s="225">
        <f>N88</f>
        <v>0</v>
      </c>
      <c r="N27" s="225"/>
      <c r="O27" s="225"/>
      <c r="P27" s="225"/>
      <c r="Q27" s="39"/>
      <c r="R27" s="40"/>
    </row>
    <row r="28" spans="2:18" s="1" customFormat="1" ht="14.4" customHeight="1" x14ac:dyDescent="0.3">
      <c r="B28" s="38"/>
      <c r="C28" s="39"/>
      <c r="D28" s="37" t="s">
        <v>98</v>
      </c>
      <c r="E28" s="39"/>
      <c r="F28" s="39"/>
      <c r="G28" s="39"/>
      <c r="H28" s="39"/>
      <c r="I28" s="39"/>
      <c r="J28" s="39"/>
      <c r="K28" s="39"/>
      <c r="L28" s="39"/>
      <c r="M28" s="225">
        <f>N93</f>
        <v>0</v>
      </c>
      <c r="N28" s="225"/>
      <c r="O28" s="225"/>
      <c r="P28" s="225"/>
      <c r="Q28" s="39"/>
      <c r="R28" s="40"/>
    </row>
    <row r="29" spans="2:18" s="1" customFormat="1" ht="6.9" customHeight="1" x14ac:dyDescent="0.3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 x14ac:dyDescent="0.3">
      <c r="B30" s="38"/>
      <c r="C30" s="39"/>
      <c r="D30" s="120" t="s">
        <v>40</v>
      </c>
      <c r="E30" s="39"/>
      <c r="F30" s="39"/>
      <c r="G30" s="39"/>
      <c r="H30" s="39"/>
      <c r="I30" s="39"/>
      <c r="J30" s="39"/>
      <c r="K30" s="39"/>
      <c r="L30" s="39"/>
      <c r="M30" s="265">
        <f>ROUND(M27+M28,2)</f>
        <v>0</v>
      </c>
      <c r="N30" s="260"/>
      <c r="O30" s="260"/>
      <c r="P30" s="260"/>
      <c r="Q30" s="39"/>
      <c r="R30" s="40"/>
    </row>
    <row r="31" spans="2:18" s="1" customFormat="1" ht="6.9" customHeight="1" x14ac:dyDescent="0.3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 x14ac:dyDescent="0.3">
      <c r="B32" s="38"/>
      <c r="C32" s="39"/>
      <c r="D32" s="45" t="s">
        <v>41</v>
      </c>
      <c r="E32" s="45" t="s">
        <v>42</v>
      </c>
      <c r="F32" s="46">
        <v>0.2</v>
      </c>
      <c r="G32" s="121" t="s">
        <v>43</v>
      </c>
      <c r="H32" s="266">
        <f>ROUND((((SUM(BE93:BE100)+SUM(BE118:BE121))+SUM(BE123:BE127))),2)</f>
        <v>0</v>
      </c>
      <c r="I32" s="260"/>
      <c r="J32" s="260"/>
      <c r="K32" s="39"/>
      <c r="L32" s="39"/>
      <c r="M32" s="266">
        <f>ROUND(((ROUND((SUM(BE93:BE100)+SUM(BE118:BE121)), 2)*F32)+SUM(BE123:BE127)*F32),2)</f>
        <v>0</v>
      </c>
      <c r="N32" s="260"/>
      <c r="O32" s="260"/>
      <c r="P32" s="260"/>
      <c r="Q32" s="39"/>
      <c r="R32" s="40"/>
    </row>
    <row r="33" spans="2:18" s="1" customFormat="1" ht="14.4" customHeight="1" x14ac:dyDescent="0.3">
      <c r="B33" s="38"/>
      <c r="C33" s="39"/>
      <c r="D33" s="39"/>
      <c r="E33" s="45" t="s">
        <v>44</v>
      </c>
      <c r="F33" s="46">
        <v>0.2</v>
      </c>
      <c r="G33" s="121" t="s">
        <v>43</v>
      </c>
      <c r="H33" s="266">
        <f>ROUND((((SUM(BF93:BF100)+SUM(BF118:BF121))+SUM(BF123:BF127))),2)</f>
        <v>0</v>
      </c>
      <c r="I33" s="260"/>
      <c r="J33" s="260"/>
      <c r="K33" s="39"/>
      <c r="L33" s="39"/>
      <c r="M33" s="266">
        <f>ROUND(((ROUND((SUM(BF93:BF100)+SUM(BF118:BF121)), 2)*F33)+SUM(BF123:BF127)*F33),2)</f>
        <v>0</v>
      </c>
      <c r="N33" s="260"/>
      <c r="O33" s="260"/>
      <c r="P33" s="260"/>
      <c r="Q33" s="39"/>
      <c r="R33" s="40"/>
    </row>
    <row r="34" spans="2:18" s="1" customFormat="1" ht="14.4" hidden="1" customHeight="1" x14ac:dyDescent="0.3">
      <c r="B34" s="38"/>
      <c r="C34" s="39"/>
      <c r="D34" s="39"/>
      <c r="E34" s="45" t="s">
        <v>45</v>
      </c>
      <c r="F34" s="46">
        <v>0.2</v>
      </c>
      <c r="G34" s="121" t="s">
        <v>43</v>
      </c>
      <c r="H34" s="266">
        <f>ROUND((((SUM(BG93:BG100)+SUM(BG118:BG121))+SUM(BG123:BG127))),2)</f>
        <v>0</v>
      </c>
      <c r="I34" s="260"/>
      <c r="J34" s="260"/>
      <c r="K34" s="39"/>
      <c r="L34" s="39"/>
      <c r="M34" s="266">
        <v>0</v>
      </c>
      <c r="N34" s="260"/>
      <c r="O34" s="260"/>
      <c r="P34" s="260"/>
      <c r="Q34" s="39"/>
      <c r="R34" s="40"/>
    </row>
    <row r="35" spans="2:18" s="1" customFormat="1" ht="14.4" hidden="1" customHeight="1" x14ac:dyDescent="0.3">
      <c r="B35" s="38"/>
      <c r="C35" s="39"/>
      <c r="D35" s="39"/>
      <c r="E35" s="45" t="s">
        <v>46</v>
      </c>
      <c r="F35" s="46">
        <v>0.2</v>
      </c>
      <c r="G35" s="121" t="s">
        <v>43</v>
      </c>
      <c r="H35" s="266">
        <f>ROUND((((SUM(BH93:BH100)+SUM(BH118:BH121))+SUM(BH123:BH127))),2)</f>
        <v>0</v>
      </c>
      <c r="I35" s="260"/>
      <c r="J35" s="260"/>
      <c r="K35" s="39"/>
      <c r="L35" s="39"/>
      <c r="M35" s="266">
        <v>0</v>
      </c>
      <c r="N35" s="260"/>
      <c r="O35" s="260"/>
      <c r="P35" s="260"/>
      <c r="Q35" s="39"/>
      <c r="R35" s="40"/>
    </row>
    <row r="36" spans="2:18" s="1" customFormat="1" ht="14.4" hidden="1" customHeight="1" x14ac:dyDescent="0.3">
      <c r="B36" s="38"/>
      <c r="C36" s="39"/>
      <c r="D36" s="39"/>
      <c r="E36" s="45" t="s">
        <v>47</v>
      </c>
      <c r="F36" s="46">
        <v>0</v>
      </c>
      <c r="G36" s="121" t="s">
        <v>43</v>
      </c>
      <c r="H36" s="266">
        <f>ROUND((((SUM(BI93:BI100)+SUM(BI118:BI121))+SUM(BI123:BI127))),2)</f>
        <v>0</v>
      </c>
      <c r="I36" s="260"/>
      <c r="J36" s="260"/>
      <c r="K36" s="39"/>
      <c r="L36" s="39"/>
      <c r="M36" s="266">
        <v>0</v>
      </c>
      <c r="N36" s="260"/>
      <c r="O36" s="260"/>
      <c r="P36" s="260"/>
      <c r="Q36" s="39"/>
      <c r="R36" s="40"/>
    </row>
    <row r="37" spans="2:18" s="1" customFormat="1" ht="6.9" customHeight="1" x14ac:dyDescent="0.3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 x14ac:dyDescent="0.3">
      <c r="B38" s="38"/>
      <c r="C38" s="117"/>
      <c r="D38" s="122" t="s">
        <v>48</v>
      </c>
      <c r="E38" s="78"/>
      <c r="F38" s="78"/>
      <c r="G38" s="123" t="s">
        <v>49</v>
      </c>
      <c r="H38" s="124" t="s">
        <v>50</v>
      </c>
      <c r="I38" s="78"/>
      <c r="J38" s="78"/>
      <c r="K38" s="78"/>
      <c r="L38" s="267">
        <f>SUM(M30:M36)</f>
        <v>0</v>
      </c>
      <c r="M38" s="267"/>
      <c r="N38" s="267"/>
      <c r="O38" s="267"/>
      <c r="P38" s="268"/>
      <c r="Q38" s="117"/>
      <c r="R38" s="40"/>
    </row>
    <row r="39" spans="2:18" s="1" customFormat="1" ht="14.4" customHeight="1" x14ac:dyDescent="0.3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 x14ac:dyDescent="0.3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 x14ac:dyDescent="0.3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 x14ac:dyDescent="0.3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 x14ac:dyDescent="0.3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 x14ac:dyDescent="0.3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 x14ac:dyDescent="0.3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 x14ac:dyDescent="0.3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 x14ac:dyDescent="0.3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 x14ac:dyDescent="0.3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 x14ac:dyDescent="0.3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x14ac:dyDescent="0.3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 ht="12" x14ac:dyDescent="0.3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 x14ac:dyDescent="0.3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 x14ac:dyDescent="0.3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 x14ac:dyDescent="0.3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 x14ac:dyDescent="0.3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 x14ac:dyDescent="0.3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 x14ac:dyDescent="0.3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 x14ac:dyDescent="0.3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x14ac:dyDescent="0.3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 ht="12" x14ac:dyDescent="0.3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x14ac:dyDescent="0.3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 ht="12" x14ac:dyDescent="0.3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 x14ac:dyDescent="0.3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 x14ac:dyDescent="0.3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 x14ac:dyDescent="0.3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 x14ac:dyDescent="0.3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 x14ac:dyDescent="0.3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 x14ac:dyDescent="0.3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 x14ac:dyDescent="0.3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x14ac:dyDescent="0.3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18" s="1" customFormat="1" ht="14.4" customHeight="1" x14ac:dyDescent="0.3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 x14ac:dyDescent="0.3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 x14ac:dyDescent="0.3">
      <c r="B76" s="38"/>
      <c r="C76" s="215" t="s">
        <v>113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40"/>
    </row>
    <row r="77" spans="2:18" s="1" customFormat="1" ht="6.9" customHeight="1" x14ac:dyDescent="0.3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 x14ac:dyDescent="0.3">
      <c r="B78" s="38"/>
      <c r="C78" s="33" t="s">
        <v>17</v>
      </c>
      <c r="D78" s="39"/>
      <c r="E78" s="39"/>
      <c r="F78" s="258" t="str">
        <f>F6</f>
        <v>Centrum včasnej intervencie - rekonštr.bytu v bývalom objekte ZŠ Trnava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9"/>
      <c r="R78" s="40"/>
    </row>
    <row r="79" spans="2:18" s="1" customFormat="1" ht="36.9" customHeight="1" x14ac:dyDescent="0.3">
      <c r="B79" s="38"/>
      <c r="C79" s="72" t="s">
        <v>110</v>
      </c>
      <c r="D79" s="39"/>
      <c r="E79" s="39"/>
      <c r="F79" s="235" t="str">
        <f>F7</f>
        <v>3 - Zdravotechnické inštalácie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39"/>
      <c r="R79" s="40"/>
    </row>
    <row r="80" spans="2:18" s="1" customFormat="1" ht="6.9" customHeight="1" x14ac:dyDescent="0.3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 x14ac:dyDescent="0.3">
      <c r="B81" s="38"/>
      <c r="C81" s="33" t="s">
        <v>21</v>
      </c>
      <c r="D81" s="39"/>
      <c r="E81" s="39"/>
      <c r="F81" s="31" t="str">
        <f>F9</f>
        <v>Mozartova č.10 Trnava</v>
      </c>
      <c r="G81" s="39"/>
      <c r="H81" s="39"/>
      <c r="I81" s="39"/>
      <c r="J81" s="39"/>
      <c r="K81" s="33" t="s">
        <v>23</v>
      </c>
      <c r="L81" s="39"/>
      <c r="M81" s="262" t="str">
        <f>IF(O9="","",O9)</f>
        <v>13. 7. 2018</v>
      </c>
      <c r="N81" s="262"/>
      <c r="O81" s="262"/>
      <c r="P81" s="262"/>
      <c r="Q81" s="39"/>
      <c r="R81" s="40"/>
    </row>
    <row r="82" spans="2:65" s="1" customFormat="1" ht="6.9" customHeight="1" x14ac:dyDescent="0.3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3.2" x14ac:dyDescent="0.3">
      <c r="B83" s="38"/>
      <c r="C83" s="33" t="s">
        <v>25</v>
      </c>
      <c r="D83" s="39"/>
      <c r="E83" s="39"/>
      <c r="F83" s="31" t="str">
        <f>E12</f>
        <v>Mesto Trnava,Hlavná1, 917 01 Trnava</v>
      </c>
      <c r="G83" s="39"/>
      <c r="H83" s="39"/>
      <c r="I83" s="39"/>
      <c r="J83" s="39"/>
      <c r="K83" s="33" t="s">
        <v>31</v>
      </c>
      <c r="L83" s="39"/>
      <c r="M83" s="219" t="str">
        <f>E18</f>
        <v>Ing. Miriam Suchomelová</v>
      </c>
      <c r="N83" s="219"/>
      <c r="O83" s="219"/>
      <c r="P83" s="219"/>
      <c r="Q83" s="219"/>
      <c r="R83" s="40"/>
    </row>
    <row r="84" spans="2:65" s="1" customFormat="1" ht="14.4" customHeight="1" x14ac:dyDescent="0.3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19" t="str">
        <f>E21</f>
        <v>Hulmanová Jana</v>
      </c>
      <c r="N84" s="219"/>
      <c r="O84" s="219"/>
      <c r="P84" s="219"/>
      <c r="Q84" s="219"/>
      <c r="R84" s="40"/>
    </row>
    <row r="85" spans="2:65" s="1" customFormat="1" ht="10.35" customHeight="1" x14ac:dyDescent="0.3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 x14ac:dyDescent="0.3">
      <c r="B86" s="38"/>
      <c r="C86" s="269" t="s">
        <v>114</v>
      </c>
      <c r="D86" s="270"/>
      <c r="E86" s="270"/>
      <c r="F86" s="270"/>
      <c r="G86" s="270"/>
      <c r="H86" s="117"/>
      <c r="I86" s="117"/>
      <c r="J86" s="117"/>
      <c r="K86" s="117"/>
      <c r="L86" s="117"/>
      <c r="M86" s="117"/>
      <c r="N86" s="269" t="s">
        <v>115</v>
      </c>
      <c r="O86" s="270"/>
      <c r="P86" s="270"/>
      <c r="Q86" s="270"/>
      <c r="R86" s="40"/>
    </row>
    <row r="87" spans="2:65" s="1" customFormat="1" ht="10.35" customHeight="1" x14ac:dyDescent="0.3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 x14ac:dyDescent="0.3">
      <c r="B88" s="38"/>
      <c r="C88" s="125" t="s">
        <v>116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4">
        <f>N118</f>
        <v>0</v>
      </c>
      <c r="O88" s="271"/>
      <c r="P88" s="271"/>
      <c r="Q88" s="271"/>
      <c r="R88" s="40"/>
      <c r="AU88" s="22" t="s">
        <v>117</v>
      </c>
    </row>
    <row r="89" spans="2:65" s="6" customFormat="1" ht="24.9" customHeight="1" x14ac:dyDescent="0.3">
      <c r="B89" s="126"/>
      <c r="C89" s="127"/>
      <c r="D89" s="128" t="s">
        <v>122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2">
        <f>N119</f>
        <v>0</v>
      </c>
      <c r="O89" s="273"/>
      <c r="P89" s="273"/>
      <c r="Q89" s="273"/>
      <c r="R89" s="129"/>
    </row>
    <row r="90" spans="2:65" s="7" customFormat="1" ht="19.95" customHeight="1" x14ac:dyDescent="0.3">
      <c r="B90" s="130"/>
      <c r="C90" s="131"/>
      <c r="D90" s="105" t="s">
        <v>772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50">
        <f>N120</f>
        <v>0</v>
      </c>
      <c r="O90" s="274"/>
      <c r="P90" s="274"/>
      <c r="Q90" s="274"/>
      <c r="R90" s="132"/>
    </row>
    <row r="91" spans="2:65" s="6" customFormat="1" ht="21.75" customHeight="1" x14ac:dyDescent="0.35">
      <c r="B91" s="126"/>
      <c r="C91" s="127"/>
      <c r="D91" s="128" t="s">
        <v>130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75">
        <f>N122</f>
        <v>0</v>
      </c>
      <c r="O91" s="273"/>
      <c r="P91" s="273"/>
      <c r="Q91" s="273"/>
      <c r="R91" s="129"/>
    </row>
    <row r="92" spans="2:65" s="1" customFormat="1" ht="21.75" customHeight="1" x14ac:dyDescent="0.3"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40"/>
    </row>
    <row r="93" spans="2:65" s="1" customFormat="1" ht="29.25" customHeight="1" x14ac:dyDescent="0.3">
      <c r="B93" s="38"/>
      <c r="C93" s="125" t="s">
        <v>131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271">
        <f>ROUND(N94+N95+N96+N97+N98+N99,2)</f>
        <v>0</v>
      </c>
      <c r="O93" s="276"/>
      <c r="P93" s="276"/>
      <c r="Q93" s="276"/>
      <c r="R93" s="40"/>
      <c r="T93" s="133"/>
      <c r="U93" s="134" t="s">
        <v>41</v>
      </c>
    </row>
    <row r="94" spans="2:65" s="1" customFormat="1" ht="18" customHeight="1" x14ac:dyDescent="0.3">
      <c r="B94" s="135"/>
      <c r="C94" s="136"/>
      <c r="D94" s="251" t="s">
        <v>132</v>
      </c>
      <c r="E94" s="277"/>
      <c r="F94" s="277"/>
      <c r="G94" s="277"/>
      <c r="H94" s="277"/>
      <c r="I94" s="136"/>
      <c r="J94" s="136"/>
      <c r="K94" s="136"/>
      <c r="L94" s="136"/>
      <c r="M94" s="136"/>
      <c r="N94" s="249">
        <f>ROUND(N88*T94,2)</f>
        <v>0</v>
      </c>
      <c r="O94" s="278"/>
      <c r="P94" s="278"/>
      <c r="Q94" s="278"/>
      <c r="R94" s="138"/>
      <c r="S94" s="139"/>
      <c r="T94" s="140"/>
      <c r="U94" s="141" t="s">
        <v>44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2" t="s">
        <v>133</v>
      </c>
      <c r="AZ94" s="139"/>
      <c r="BA94" s="139"/>
      <c r="BB94" s="139"/>
      <c r="BC94" s="139"/>
      <c r="BD94" s="139"/>
      <c r="BE94" s="143">
        <f t="shared" ref="BE94:BE99" si="0">IF(U94="základná",N94,0)</f>
        <v>0</v>
      </c>
      <c r="BF94" s="143">
        <f t="shared" ref="BF94:BF99" si="1">IF(U94="znížená",N94,0)</f>
        <v>0</v>
      </c>
      <c r="BG94" s="143">
        <f t="shared" ref="BG94:BG99" si="2">IF(U94="zákl. prenesená",N94,0)</f>
        <v>0</v>
      </c>
      <c r="BH94" s="143">
        <f t="shared" ref="BH94:BH99" si="3">IF(U94="zníž. prenesená",N94,0)</f>
        <v>0</v>
      </c>
      <c r="BI94" s="143">
        <f t="shared" ref="BI94:BI99" si="4">IF(U94="nulová",N94,0)</f>
        <v>0</v>
      </c>
      <c r="BJ94" s="142" t="s">
        <v>86</v>
      </c>
      <c r="BK94" s="139"/>
      <c r="BL94" s="139"/>
      <c r="BM94" s="139"/>
    </row>
    <row r="95" spans="2:65" s="1" customFormat="1" ht="18" customHeight="1" x14ac:dyDescent="0.3">
      <c r="B95" s="135"/>
      <c r="C95" s="136"/>
      <c r="D95" s="251" t="s">
        <v>134</v>
      </c>
      <c r="E95" s="277"/>
      <c r="F95" s="277"/>
      <c r="G95" s="277"/>
      <c r="H95" s="277"/>
      <c r="I95" s="136"/>
      <c r="J95" s="136"/>
      <c r="K95" s="136"/>
      <c r="L95" s="136"/>
      <c r="M95" s="136"/>
      <c r="N95" s="249">
        <f>ROUND(N88*T95,2)</f>
        <v>0</v>
      </c>
      <c r="O95" s="278"/>
      <c r="P95" s="278"/>
      <c r="Q95" s="278"/>
      <c r="R95" s="138"/>
      <c r="S95" s="139"/>
      <c r="T95" s="140"/>
      <c r="U95" s="141" t="s">
        <v>44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133</v>
      </c>
      <c r="AZ95" s="139"/>
      <c r="BA95" s="139"/>
      <c r="BB95" s="139"/>
      <c r="BC95" s="139"/>
      <c r="BD95" s="139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86</v>
      </c>
      <c r="BK95" s="139"/>
      <c r="BL95" s="139"/>
      <c r="BM95" s="139"/>
    </row>
    <row r="96" spans="2:65" s="1" customFormat="1" ht="18" customHeight="1" x14ac:dyDescent="0.3">
      <c r="B96" s="135"/>
      <c r="C96" s="136"/>
      <c r="D96" s="251" t="s">
        <v>135</v>
      </c>
      <c r="E96" s="277"/>
      <c r="F96" s="277"/>
      <c r="G96" s="277"/>
      <c r="H96" s="277"/>
      <c r="I96" s="136"/>
      <c r="J96" s="136"/>
      <c r="K96" s="136"/>
      <c r="L96" s="136"/>
      <c r="M96" s="136"/>
      <c r="N96" s="249">
        <f>ROUND(N88*T96,2)</f>
        <v>0</v>
      </c>
      <c r="O96" s="278"/>
      <c r="P96" s="278"/>
      <c r="Q96" s="278"/>
      <c r="R96" s="138"/>
      <c r="S96" s="139"/>
      <c r="T96" s="140"/>
      <c r="U96" s="141" t="s">
        <v>44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133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86</v>
      </c>
      <c r="BK96" s="139"/>
      <c r="BL96" s="139"/>
      <c r="BM96" s="139"/>
    </row>
    <row r="97" spans="2:65" s="1" customFormat="1" ht="18" customHeight="1" x14ac:dyDescent="0.3">
      <c r="B97" s="135"/>
      <c r="C97" s="136"/>
      <c r="D97" s="251" t="s">
        <v>136</v>
      </c>
      <c r="E97" s="277"/>
      <c r="F97" s="277"/>
      <c r="G97" s="277"/>
      <c r="H97" s="277"/>
      <c r="I97" s="136"/>
      <c r="J97" s="136"/>
      <c r="K97" s="136"/>
      <c r="L97" s="136"/>
      <c r="M97" s="136"/>
      <c r="N97" s="249">
        <f>ROUND(N88*T97,2)</f>
        <v>0</v>
      </c>
      <c r="O97" s="278"/>
      <c r="P97" s="278"/>
      <c r="Q97" s="278"/>
      <c r="R97" s="138"/>
      <c r="S97" s="139"/>
      <c r="T97" s="140"/>
      <c r="U97" s="141" t="s">
        <v>44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133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86</v>
      </c>
      <c r="BK97" s="139"/>
      <c r="BL97" s="139"/>
      <c r="BM97" s="139"/>
    </row>
    <row r="98" spans="2:65" s="1" customFormat="1" ht="18" customHeight="1" x14ac:dyDescent="0.3">
      <c r="B98" s="135"/>
      <c r="C98" s="136"/>
      <c r="D98" s="251" t="s">
        <v>137</v>
      </c>
      <c r="E98" s="277"/>
      <c r="F98" s="277"/>
      <c r="G98" s="277"/>
      <c r="H98" s="277"/>
      <c r="I98" s="136"/>
      <c r="J98" s="136"/>
      <c r="K98" s="136"/>
      <c r="L98" s="136"/>
      <c r="M98" s="136"/>
      <c r="N98" s="249">
        <f>ROUND(N88*T98,2)</f>
        <v>0</v>
      </c>
      <c r="O98" s="278"/>
      <c r="P98" s="278"/>
      <c r="Q98" s="278"/>
      <c r="R98" s="138"/>
      <c r="S98" s="139"/>
      <c r="T98" s="140"/>
      <c r="U98" s="141" t="s">
        <v>44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133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86</v>
      </c>
      <c r="BK98" s="139"/>
      <c r="BL98" s="139"/>
      <c r="BM98" s="139"/>
    </row>
    <row r="99" spans="2:65" s="1" customFormat="1" ht="18" customHeight="1" x14ac:dyDescent="0.3">
      <c r="B99" s="135"/>
      <c r="C99" s="136"/>
      <c r="D99" s="137" t="s">
        <v>138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49">
        <f>ROUND(N88*T99,2)</f>
        <v>0</v>
      </c>
      <c r="O99" s="278"/>
      <c r="P99" s="278"/>
      <c r="Q99" s="278"/>
      <c r="R99" s="138"/>
      <c r="S99" s="139"/>
      <c r="T99" s="144"/>
      <c r="U99" s="145" t="s">
        <v>44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139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86</v>
      </c>
      <c r="BK99" s="139"/>
      <c r="BL99" s="139"/>
      <c r="BM99" s="139"/>
    </row>
    <row r="100" spans="2:65" s="1" customFormat="1" ht="12" x14ac:dyDescent="0.3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</row>
    <row r="101" spans="2:65" s="1" customFormat="1" ht="29.25" customHeight="1" x14ac:dyDescent="0.3">
      <c r="B101" s="38"/>
      <c r="C101" s="116" t="s">
        <v>103</v>
      </c>
      <c r="D101" s="117"/>
      <c r="E101" s="117"/>
      <c r="F101" s="117"/>
      <c r="G101" s="117"/>
      <c r="H101" s="117"/>
      <c r="I101" s="117"/>
      <c r="J101" s="117"/>
      <c r="K101" s="117"/>
      <c r="L101" s="255">
        <f>ROUND(SUM(N88+N93),2)</f>
        <v>0</v>
      </c>
      <c r="M101" s="255"/>
      <c r="N101" s="255"/>
      <c r="O101" s="255"/>
      <c r="P101" s="255"/>
      <c r="Q101" s="255"/>
      <c r="R101" s="40"/>
    </row>
    <row r="102" spans="2:65" s="1" customFormat="1" ht="6.9" customHeight="1" x14ac:dyDescent="0.3"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4"/>
    </row>
    <row r="106" spans="2:65" s="1" customFormat="1" ht="6.9" customHeight="1" x14ac:dyDescent="0.3"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7"/>
    </row>
    <row r="107" spans="2:65" s="1" customFormat="1" ht="36.9" customHeight="1" x14ac:dyDescent="0.3">
      <c r="B107" s="38"/>
      <c r="C107" s="215" t="s">
        <v>140</v>
      </c>
      <c r="D107" s="260"/>
      <c r="E107" s="260"/>
      <c r="F107" s="260"/>
      <c r="G107" s="260"/>
      <c r="H107" s="260"/>
      <c r="I107" s="260"/>
      <c r="J107" s="260"/>
      <c r="K107" s="260"/>
      <c r="L107" s="260"/>
      <c r="M107" s="260"/>
      <c r="N107" s="260"/>
      <c r="O107" s="260"/>
      <c r="P107" s="260"/>
      <c r="Q107" s="260"/>
      <c r="R107" s="40"/>
    </row>
    <row r="108" spans="2:65" s="1" customFormat="1" ht="6.9" customHeight="1" x14ac:dyDescent="0.3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</row>
    <row r="109" spans="2:65" s="1" customFormat="1" ht="30" customHeight="1" x14ac:dyDescent="0.3">
      <c r="B109" s="38"/>
      <c r="C109" s="33" t="s">
        <v>17</v>
      </c>
      <c r="D109" s="39"/>
      <c r="E109" s="39"/>
      <c r="F109" s="258" t="str">
        <f>F6</f>
        <v>Centrum včasnej intervencie - rekonštr.bytu v bývalom objekte ZŠ Trnava</v>
      </c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39"/>
      <c r="R109" s="40"/>
    </row>
    <row r="110" spans="2:65" s="1" customFormat="1" ht="36.9" customHeight="1" x14ac:dyDescent="0.3">
      <c r="B110" s="38"/>
      <c r="C110" s="72" t="s">
        <v>110</v>
      </c>
      <c r="D110" s="39"/>
      <c r="E110" s="39"/>
      <c r="F110" s="235" t="str">
        <f>F7</f>
        <v>3 - Zdravotechnické inštalácie</v>
      </c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39"/>
      <c r="R110" s="40"/>
    </row>
    <row r="111" spans="2:65" s="1" customFormat="1" ht="6.9" customHeight="1" x14ac:dyDescent="0.3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18" customHeight="1" x14ac:dyDescent="0.3">
      <c r="B112" s="38"/>
      <c r="C112" s="33" t="s">
        <v>21</v>
      </c>
      <c r="D112" s="39"/>
      <c r="E112" s="39"/>
      <c r="F112" s="31" t="str">
        <f>F9</f>
        <v>Mozartova č.10 Trnava</v>
      </c>
      <c r="G112" s="39"/>
      <c r="H112" s="39"/>
      <c r="I112" s="39"/>
      <c r="J112" s="39"/>
      <c r="K112" s="33" t="s">
        <v>23</v>
      </c>
      <c r="L112" s="39"/>
      <c r="M112" s="262" t="str">
        <f>IF(O9="","",O9)</f>
        <v>13. 7. 2018</v>
      </c>
      <c r="N112" s="262"/>
      <c r="O112" s="262"/>
      <c r="P112" s="262"/>
      <c r="Q112" s="39"/>
      <c r="R112" s="40"/>
    </row>
    <row r="113" spans="2:65" s="1" customFormat="1" ht="6.9" customHeight="1" x14ac:dyDescent="0.3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3.2" x14ac:dyDescent="0.3">
      <c r="B114" s="38"/>
      <c r="C114" s="33" t="s">
        <v>25</v>
      </c>
      <c r="D114" s="39"/>
      <c r="E114" s="39"/>
      <c r="F114" s="31" t="str">
        <f>E12</f>
        <v>Mesto Trnava,Hlavná1, 917 01 Trnava</v>
      </c>
      <c r="G114" s="39"/>
      <c r="H114" s="39"/>
      <c r="I114" s="39"/>
      <c r="J114" s="39"/>
      <c r="K114" s="33" t="s">
        <v>31</v>
      </c>
      <c r="L114" s="39"/>
      <c r="M114" s="219" t="str">
        <f>E18</f>
        <v>Ing. Miriam Suchomelová</v>
      </c>
      <c r="N114" s="219"/>
      <c r="O114" s="219"/>
      <c r="P114" s="219"/>
      <c r="Q114" s="219"/>
      <c r="R114" s="40"/>
    </row>
    <row r="115" spans="2:65" s="1" customFormat="1" ht="14.4" customHeight="1" x14ac:dyDescent="0.3">
      <c r="B115" s="38"/>
      <c r="C115" s="33" t="s">
        <v>29</v>
      </c>
      <c r="D115" s="39"/>
      <c r="E115" s="39"/>
      <c r="F115" s="31" t="str">
        <f>IF(E15="","",E15)</f>
        <v>Vyplň údaj</v>
      </c>
      <c r="G115" s="39"/>
      <c r="H115" s="39"/>
      <c r="I115" s="39"/>
      <c r="J115" s="39"/>
      <c r="K115" s="33" t="s">
        <v>35</v>
      </c>
      <c r="L115" s="39"/>
      <c r="M115" s="219" t="str">
        <f>E21</f>
        <v>Hulmanová Jana</v>
      </c>
      <c r="N115" s="219"/>
      <c r="O115" s="219"/>
      <c r="P115" s="219"/>
      <c r="Q115" s="219"/>
      <c r="R115" s="40"/>
    </row>
    <row r="116" spans="2:65" s="1" customFormat="1" ht="10.35" customHeight="1" x14ac:dyDescent="0.3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8" customFormat="1" ht="29.25" customHeight="1" x14ac:dyDescent="0.3">
      <c r="B117" s="146"/>
      <c r="C117" s="147" t="s">
        <v>141</v>
      </c>
      <c r="D117" s="148" t="s">
        <v>142</v>
      </c>
      <c r="E117" s="148" t="s">
        <v>59</v>
      </c>
      <c r="F117" s="279" t="s">
        <v>143</v>
      </c>
      <c r="G117" s="279"/>
      <c r="H117" s="279"/>
      <c r="I117" s="279"/>
      <c r="J117" s="148" t="s">
        <v>144</v>
      </c>
      <c r="K117" s="148" t="s">
        <v>145</v>
      </c>
      <c r="L117" s="279" t="s">
        <v>146</v>
      </c>
      <c r="M117" s="279"/>
      <c r="N117" s="279" t="s">
        <v>115</v>
      </c>
      <c r="O117" s="279"/>
      <c r="P117" s="279"/>
      <c r="Q117" s="280"/>
      <c r="R117" s="149"/>
      <c r="T117" s="79" t="s">
        <v>147</v>
      </c>
      <c r="U117" s="80" t="s">
        <v>41</v>
      </c>
      <c r="V117" s="80" t="s">
        <v>148</v>
      </c>
      <c r="W117" s="80" t="s">
        <v>149</v>
      </c>
      <c r="X117" s="80" t="s">
        <v>150</v>
      </c>
      <c r="Y117" s="80" t="s">
        <v>151</v>
      </c>
      <c r="Z117" s="80" t="s">
        <v>152</v>
      </c>
      <c r="AA117" s="81" t="s">
        <v>153</v>
      </c>
    </row>
    <row r="118" spans="2:65" s="1" customFormat="1" ht="29.25" customHeight="1" x14ac:dyDescent="0.35">
      <c r="B118" s="38"/>
      <c r="C118" s="83" t="s">
        <v>112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296">
        <f>BK118</f>
        <v>0</v>
      </c>
      <c r="O118" s="297"/>
      <c r="P118" s="297"/>
      <c r="Q118" s="297"/>
      <c r="R118" s="40"/>
      <c r="T118" s="82"/>
      <c r="U118" s="54"/>
      <c r="V118" s="54"/>
      <c r="W118" s="150">
        <f>W119+W122</f>
        <v>0</v>
      </c>
      <c r="X118" s="54"/>
      <c r="Y118" s="150">
        <f>Y119+Y122</f>
        <v>0</v>
      </c>
      <c r="Z118" s="54"/>
      <c r="AA118" s="151">
        <f>AA119+AA122</f>
        <v>0</v>
      </c>
      <c r="AT118" s="22" t="s">
        <v>76</v>
      </c>
      <c r="AU118" s="22" t="s">
        <v>117</v>
      </c>
      <c r="BK118" s="152">
        <f>BK119+BK122</f>
        <v>0</v>
      </c>
    </row>
    <row r="119" spans="2:65" s="9" customFormat="1" ht="37.35" customHeight="1" x14ac:dyDescent="0.35">
      <c r="B119" s="153"/>
      <c r="C119" s="154"/>
      <c r="D119" s="155" t="s">
        <v>122</v>
      </c>
      <c r="E119" s="155"/>
      <c r="F119" s="155"/>
      <c r="G119" s="155"/>
      <c r="H119" s="155"/>
      <c r="I119" s="155"/>
      <c r="J119" s="155"/>
      <c r="K119" s="155"/>
      <c r="L119" s="155"/>
      <c r="M119" s="155"/>
      <c r="N119" s="275">
        <f>BK119</f>
        <v>0</v>
      </c>
      <c r="O119" s="298"/>
      <c r="P119" s="298"/>
      <c r="Q119" s="298"/>
      <c r="R119" s="156"/>
      <c r="T119" s="157"/>
      <c r="U119" s="154"/>
      <c r="V119" s="154"/>
      <c r="W119" s="158">
        <f>W120</f>
        <v>0</v>
      </c>
      <c r="X119" s="154"/>
      <c r="Y119" s="158">
        <f>Y120</f>
        <v>0</v>
      </c>
      <c r="Z119" s="154"/>
      <c r="AA119" s="159">
        <f>AA120</f>
        <v>0</v>
      </c>
      <c r="AR119" s="160" t="s">
        <v>86</v>
      </c>
      <c r="AT119" s="161" t="s">
        <v>76</v>
      </c>
      <c r="AU119" s="161" t="s">
        <v>77</v>
      </c>
      <c r="AY119" s="160" t="s">
        <v>154</v>
      </c>
      <c r="BK119" s="162">
        <f>BK120</f>
        <v>0</v>
      </c>
    </row>
    <row r="120" spans="2:65" s="9" customFormat="1" ht="19.95" customHeight="1" x14ac:dyDescent="0.35">
      <c r="B120" s="153"/>
      <c r="C120" s="154"/>
      <c r="D120" s="163" t="s">
        <v>772</v>
      </c>
      <c r="E120" s="163"/>
      <c r="F120" s="163"/>
      <c r="G120" s="163"/>
      <c r="H120" s="163"/>
      <c r="I120" s="163"/>
      <c r="J120" s="163"/>
      <c r="K120" s="163"/>
      <c r="L120" s="163"/>
      <c r="M120" s="163"/>
      <c r="N120" s="299">
        <f>BK120</f>
        <v>0</v>
      </c>
      <c r="O120" s="300"/>
      <c r="P120" s="300"/>
      <c r="Q120" s="300"/>
      <c r="R120" s="156"/>
      <c r="T120" s="157"/>
      <c r="U120" s="154"/>
      <c r="V120" s="154"/>
      <c r="W120" s="158">
        <f>W121</f>
        <v>0</v>
      </c>
      <c r="X120" s="154"/>
      <c r="Y120" s="158">
        <f>Y121</f>
        <v>0</v>
      </c>
      <c r="Z120" s="154"/>
      <c r="AA120" s="159">
        <f>AA121</f>
        <v>0</v>
      </c>
      <c r="AR120" s="160" t="s">
        <v>86</v>
      </c>
      <c r="AT120" s="161" t="s">
        <v>76</v>
      </c>
      <c r="AU120" s="161" t="s">
        <v>83</v>
      </c>
      <c r="AY120" s="160" t="s">
        <v>154</v>
      </c>
      <c r="BK120" s="162">
        <f>BK121</f>
        <v>0</v>
      </c>
    </row>
    <row r="121" spans="2:65" s="1" customFormat="1" ht="25.5" customHeight="1" x14ac:dyDescent="0.3">
      <c r="B121" s="135"/>
      <c r="C121" s="164" t="s">
        <v>83</v>
      </c>
      <c r="D121" s="164" t="s">
        <v>155</v>
      </c>
      <c r="E121" s="165" t="s">
        <v>773</v>
      </c>
      <c r="F121" s="281" t="s">
        <v>774</v>
      </c>
      <c r="G121" s="281"/>
      <c r="H121" s="281"/>
      <c r="I121" s="281"/>
      <c r="J121" s="166" t="s">
        <v>279</v>
      </c>
      <c r="K121" s="167">
        <v>1</v>
      </c>
      <c r="L121" s="282">
        <v>0</v>
      </c>
      <c r="M121" s="282"/>
      <c r="N121" s="283">
        <f>ROUND(L121*K121,3)</f>
        <v>0</v>
      </c>
      <c r="O121" s="283"/>
      <c r="P121" s="283"/>
      <c r="Q121" s="283"/>
      <c r="R121" s="138"/>
      <c r="T121" s="169" t="s">
        <v>5</v>
      </c>
      <c r="U121" s="47" t="s">
        <v>44</v>
      </c>
      <c r="V121" s="39"/>
      <c r="W121" s="170">
        <f>V121*K121</f>
        <v>0</v>
      </c>
      <c r="X121" s="170">
        <v>0</v>
      </c>
      <c r="Y121" s="170">
        <f>X121*K121</f>
        <v>0</v>
      </c>
      <c r="Z121" s="170">
        <v>0</v>
      </c>
      <c r="AA121" s="171">
        <f>Z121*K121</f>
        <v>0</v>
      </c>
      <c r="AR121" s="22" t="s">
        <v>239</v>
      </c>
      <c r="AT121" s="22" t="s">
        <v>155</v>
      </c>
      <c r="AU121" s="22" t="s">
        <v>86</v>
      </c>
      <c r="AY121" s="22" t="s">
        <v>154</v>
      </c>
      <c r="BE121" s="109">
        <f>IF(U121="základná",N121,0)</f>
        <v>0</v>
      </c>
      <c r="BF121" s="109">
        <f>IF(U121="znížená",N121,0)</f>
        <v>0</v>
      </c>
      <c r="BG121" s="109">
        <f>IF(U121="zákl. prenesená",N121,0)</f>
        <v>0</v>
      </c>
      <c r="BH121" s="109">
        <f>IF(U121="zníž. prenesená",N121,0)</f>
        <v>0</v>
      </c>
      <c r="BI121" s="109">
        <f>IF(U121="nulová",N121,0)</f>
        <v>0</v>
      </c>
      <c r="BJ121" s="22" t="s">
        <v>86</v>
      </c>
      <c r="BK121" s="172">
        <f>ROUND(L121*K121,3)</f>
        <v>0</v>
      </c>
      <c r="BL121" s="22" t="s">
        <v>239</v>
      </c>
      <c r="BM121" s="22" t="s">
        <v>775</v>
      </c>
    </row>
    <row r="122" spans="2:65" s="1" customFormat="1" ht="49.95" customHeight="1" x14ac:dyDescent="0.35">
      <c r="B122" s="38"/>
      <c r="C122" s="39"/>
      <c r="D122" s="155" t="s">
        <v>327</v>
      </c>
      <c r="E122" s="39"/>
      <c r="F122" s="39"/>
      <c r="G122" s="39"/>
      <c r="H122" s="39"/>
      <c r="I122" s="39"/>
      <c r="J122" s="39"/>
      <c r="K122" s="39"/>
      <c r="L122" s="39"/>
      <c r="M122" s="39"/>
      <c r="N122" s="313">
        <f t="shared" ref="N122:N127" si="5">BK122</f>
        <v>0</v>
      </c>
      <c r="O122" s="314"/>
      <c r="P122" s="314"/>
      <c r="Q122" s="314"/>
      <c r="R122" s="40"/>
      <c r="T122" s="196"/>
      <c r="U122" s="39"/>
      <c r="V122" s="39"/>
      <c r="W122" s="39"/>
      <c r="X122" s="39"/>
      <c r="Y122" s="39"/>
      <c r="Z122" s="39"/>
      <c r="AA122" s="77"/>
      <c r="AT122" s="22" t="s">
        <v>76</v>
      </c>
      <c r="AU122" s="22" t="s">
        <v>77</v>
      </c>
      <c r="AY122" s="22" t="s">
        <v>328</v>
      </c>
      <c r="BK122" s="172">
        <f>SUM(BK123:BK127)</f>
        <v>0</v>
      </c>
    </row>
    <row r="123" spans="2:65" s="1" customFormat="1" ht="22.35" customHeight="1" x14ac:dyDescent="0.3">
      <c r="B123" s="38"/>
      <c r="C123" s="197" t="s">
        <v>5</v>
      </c>
      <c r="D123" s="197" t="s">
        <v>155</v>
      </c>
      <c r="E123" s="198" t="s">
        <v>5</v>
      </c>
      <c r="F123" s="294" t="s">
        <v>5</v>
      </c>
      <c r="G123" s="294"/>
      <c r="H123" s="294"/>
      <c r="I123" s="294"/>
      <c r="J123" s="199" t="s">
        <v>5</v>
      </c>
      <c r="K123" s="168"/>
      <c r="L123" s="282"/>
      <c r="M123" s="295"/>
      <c r="N123" s="295">
        <f t="shared" si="5"/>
        <v>0</v>
      </c>
      <c r="O123" s="295"/>
      <c r="P123" s="295"/>
      <c r="Q123" s="295"/>
      <c r="R123" s="40"/>
      <c r="T123" s="169" t="s">
        <v>5</v>
      </c>
      <c r="U123" s="200" t="s">
        <v>44</v>
      </c>
      <c r="V123" s="39"/>
      <c r="W123" s="39"/>
      <c r="X123" s="39"/>
      <c r="Y123" s="39"/>
      <c r="Z123" s="39"/>
      <c r="AA123" s="77"/>
      <c r="AT123" s="22" t="s">
        <v>328</v>
      </c>
      <c r="AU123" s="22" t="s">
        <v>83</v>
      </c>
      <c r="AY123" s="22" t="s">
        <v>328</v>
      </c>
      <c r="BE123" s="109">
        <f>IF(U123="základná",N123,0)</f>
        <v>0</v>
      </c>
      <c r="BF123" s="109">
        <f>IF(U123="znížená",N123,0)</f>
        <v>0</v>
      </c>
      <c r="BG123" s="109">
        <f>IF(U123="zákl. prenesená",N123,0)</f>
        <v>0</v>
      </c>
      <c r="BH123" s="109">
        <f>IF(U123="zníž. prenesená",N123,0)</f>
        <v>0</v>
      </c>
      <c r="BI123" s="109">
        <f>IF(U123="nulová",N123,0)</f>
        <v>0</v>
      </c>
      <c r="BJ123" s="22" t="s">
        <v>86</v>
      </c>
      <c r="BK123" s="172">
        <f>L123*K123</f>
        <v>0</v>
      </c>
    </row>
    <row r="124" spans="2:65" s="1" customFormat="1" ht="22.35" customHeight="1" x14ac:dyDescent="0.3">
      <c r="B124" s="38"/>
      <c r="C124" s="197" t="s">
        <v>5</v>
      </c>
      <c r="D124" s="197" t="s">
        <v>155</v>
      </c>
      <c r="E124" s="198" t="s">
        <v>5</v>
      </c>
      <c r="F124" s="294" t="s">
        <v>5</v>
      </c>
      <c r="G124" s="294"/>
      <c r="H124" s="294"/>
      <c r="I124" s="294"/>
      <c r="J124" s="199" t="s">
        <v>5</v>
      </c>
      <c r="K124" s="168"/>
      <c r="L124" s="282"/>
      <c r="M124" s="295"/>
      <c r="N124" s="295">
        <f t="shared" si="5"/>
        <v>0</v>
      </c>
      <c r="O124" s="295"/>
      <c r="P124" s="295"/>
      <c r="Q124" s="295"/>
      <c r="R124" s="40"/>
      <c r="T124" s="169" t="s">
        <v>5</v>
      </c>
      <c r="U124" s="200" t="s">
        <v>44</v>
      </c>
      <c r="V124" s="39"/>
      <c r="W124" s="39"/>
      <c r="X124" s="39"/>
      <c r="Y124" s="39"/>
      <c r="Z124" s="39"/>
      <c r="AA124" s="77"/>
      <c r="AT124" s="22" t="s">
        <v>328</v>
      </c>
      <c r="AU124" s="22" t="s">
        <v>83</v>
      </c>
      <c r="AY124" s="22" t="s">
        <v>328</v>
      </c>
      <c r="BE124" s="109">
        <f>IF(U124="základná",N124,0)</f>
        <v>0</v>
      </c>
      <c r="BF124" s="109">
        <f>IF(U124="znížená",N124,0)</f>
        <v>0</v>
      </c>
      <c r="BG124" s="109">
        <f>IF(U124="zákl. prenesená",N124,0)</f>
        <v>0</v>
      </c>
      <c r="BH124" s="109">
        <f>IF(U124="zníž. prenesená",N124,0)</f>
        <v>0</v>
      </c>
      <c r="BI124" s="109">
        <f>IF(U124="nulová",N124,0)</f>
        <v>0</v>
      </c>
      <c r="BJ124" s="22" t="s">
        <v>86</v>
      </c>
      <c r="BK124" s="172">
        <f>L124*K124</f>
        <v>0</v>
      </c>
    </row>
    <row r="125" spans="2:65" s="1" customFormat="1" ht="22.35" customHeight="1" x14ac:dyDescent="0.3">
      <c r="B125" s="38"/>
      <c r="C125" s="197" t="s">
        <v>5</v>
      </c>
      <c r="D125" s="197" t="s">
        <v>155</v>
      </c>
      <c r="E125" s="198" t="s">
        <v>5</v>
      </c>
      <c r="F125" s="294" t="s">
        <v>5</v>
      </c>
      <c r="G125" s="294"/>
      <c r="H125" s="294"/>
      <c r="I125" s="294"/>
      <c r="J125" s="199" t="s">
        <v>5</v>
      </c>
      <c r="K125" s="168"/>
      <c r="L125" s="282"/>
      <c r="M125" s="295"/>
      <c r="N125" s="295">
        <f t="shared" si="5"/>
        <v>0</v>
      </c>
      <c r="O125" s="295"/>
      <c r="P125" s="295"/>
      <c r="Q125" s="295"/>
      <c r="R125" s="40"/>
      <c r="T125" s="169" t="s">
        <v>5</v>
      </c>
      <c r="U125" s="200" t="s">
        <v>44</v>
      </c>
      <c r="V125" s="39"/>
      <c r="W125" s="39"/>
      <c r="X125" s="39"/>
      <c r="Y125" s="39"/>
      <c r="Z125" s="39"/>
      <c r="AA125" s="77"/>
      <c r="AT125" s="22" t="s">
        <v>328</v>
      </c>
      <c r="AU125" s="22" t="s">
        <v>83</v>
      </c>
      <c r="AY125" s="22" t="s">
        <v>328</v>
      </c>
      <c r="BE125" s="109">
        <f>IF(U125="základná",N125,0)</f>
        <v>0</v>
      </c>
      <c r="BF125" s="109">
        <f>IF(U125="znížená",N125,0)</f>
        <v>0</v>
      </c>
      <c r="BG125" s="109">
        <f>IF(U125="zákl. prenesená",N125,0)</f>
        <v>0</v>
      </c>
      <c r="BH125" s="109">
        <f>IF(U125="zníž. prenesená",N125,0)</f>
        <v>0</v>
      </c>
      <c r="BI125" s="109">
        <f>IF(U125="nulová",N125,0)</f>
        <v>0</v>
      </c>
      <c r="BJ125" s="22" t="s">
        <v>86</v>
      </c>
      <c r="BK125" s="172">
        <f>L125*K125</f>
        <v>0</v>
      </c>
    </row>
    <row r="126" spans="2:65" s="1" customFormat="1" ht="22.35" customHeight="1" x14ac:dyDescent="0.3">
      <c r="B126" s="38"/>
      <c r="C126" s="197" t="s">
        <v>5</v>
      </c>
      <c r="D126" s="197" t="s">
        <v>155</v>
      </c>
      <c r="E126" s="198" t="s">
        <v>5</v>
      </c>
      <c r="F126" s="294" t="s">
        <v>5</v>
      </c>
      <c r="G126" s="294"/>
      <c r="H126" s="294"/>
      <c r="I126" s="294"/>
      <c r="J126" s="199" t="s">
        <v>5</v>
      </c>
      <c r="K126" s="168"/>
      <c r="L126" s="282"/>
      <c r="M126" s="295"/>
      <c r="N126" s="295">
        <f t="shared" si="5"/>
        <v>0</v>
      </c>
      <c r="O126" s="295"/>
      <c r="P126" s="295"/>
      <c r="Q126" s="295"/>
      <c r="R126" s="40"/>
      <c r="T126" s="169" t="s">
        <v>5</v>
      </c>
      <c r="U126" s="200" t="s">
        <v>44</v>
      </c>
      <c r="V126" s="39"/>
      <c r="W126" s="39"/>
      <c r="X126" s="39"/>
      <c r="Y126" s="39"/>
      <c r="Z126" s="39"/>
      <c r="AA126" s="77"/>
      <c r="AT126" s="22" t="s">
        <v>328</v>
      </c>
      <c r="AU126" s="22" t="s">
        <v>83</v>
      </c>
      <c r="AY126" s="22" t="s">
        <v>328</v>
      </c>
      <c r="BE126" s="109">
        <f>IF(U126="základná",N126,0)</f>
        <v>0</v>
      </c>
      <c r="BF126" s="109">
        <f>IF(U126="znížená",N126,0)</f>
        <v>0</v>
      </c>
      <c r="BG126" s="109">
        <f>IF(U126="zákl. prenesená",N126,0)</f>
        <v>0</v>
      </c>
      <c r="BH126" s="109">
        <f>IF(U126="zníž. prenesená",N126,0)</f>
        <v>0</v>
      </c>
      <c r="BI126" s="109">
        <f>IF(U126="nulová",N126,0)</f>
        <v>0</v>
      </c>
      <c r="BJ126" s="22" t="s">
        <v>86</v>
      </c>
      <c r="BK126" s="172">
        <f>L126*K126</f>
        <v>0</v>
      </c>
    </row>
    <row r="127" spans="2:65" s="1" customFormat="1" ht="22.35" customHeight="1" x14ac:dyDescent="0.3">
      <c r="B127" s="38"/>
      <c r="C127" s="197" t="s">
        <v>5</v>
      </c>
      <c r="D127" s="197" t="s">
        <v>155</v>
      </c>
      <c r="E127" s="198" t="s">
        <v>5</v>
      </c>
      <c r="F127" s="294" t="s">
        <v>5</v>
      </c>
      <c r="G127" s="294"/>
      <c r="H127" s="294"/>
      <c r="I127" s="294"/>
      <c r="J127" s="199" t="s">
        <v>5</v>
      </c>
      <c r="K127" s="168"/>
      <c r="L127" s="282"/>
      <c r="M127" s="295"/>
      <c r="N127" s="295">
        <f t="shared" si="5"/>
        <v>0</v>
      </c>
      <c r="O127" s="295"/>
      <c r="P127" s="295"/>
      <c r="Q127" s="295"/>
      <c r="R127" s="40"/>
      <c r="T127" s="169" t="s">
        <v>5</v>
      </c>
      <c r="U127" s="200" t="s">
        <v>44</v>
      </c>
      <c r="V127" s="59"/>
      <c r="W127" s="59"/>
      <c r="X127" s="59"/>
      <c r="Y127" s="59"/>
      <c r="Z127" s="59"/>
      <c r="AA127" s="61"/>
      <c r="AT127" s="22" t="s">
        <v>328</v>
      </c>
      <c r="AU127" s="22" t="s">
        <v>83</v>
      </c>
      <c r="AY127" s="22" t="s">
        <v>328</v>
      </c>
      <c r="BE127" s="109">
        <f>IF(U127="základná",N127,0)</f>
        <v>0</v>
      </c>
      <c r="BF127" s="109">
        <f>IF(U127="znížená",N127,0)</f>
        <v>0</v>
      </c>
      <c r="BG127" s="109">
        <f>IF(U127="zákl. prenesená",N127,0)</f>
        <v>0</v>
      </c>
      <c r="BH127" s="109">
        <f>IF(U127="zníž. prenesená",N127,0)</f>
        <v>0</v>
      </c>
      <c r="BI127" s="109">
        <f>IF(U127="nulová",N127,0)</f>
        <v>0</v>
      </c>
      <c r="BJ127" s="22" t="s">
        <v>86</v>
      </c>
      <c r="BK127" s="172">
        <f>L127*K127</f>
        <v>0</v>
      </c>
    </row>
    <row r="128" spans="2:65" s="1" customFormat="1" ht="6.9" customHeight="1" x14ac:dyDescent="0.3"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4"/>
    </row>
  </sheetData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é sú hodnoty K, M." sqref="D123:D128">
      <formula1>"K, M"</formula1>
    </dataValidation>
    <dataValidation type="list" allowBlank="1" showInputMessage="1" showErrorMessage="1" error="Povolené sú hodnoty základná, znížená, nulová." sqref="U123:U128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18"/>
      <c r="B1" s="15"/>
      <c r="C1" s="15"/>
      <c r="D1" s="16" t="s">
        <v>1</v>
      </c>
      <c r="E1" s="15"/>
      <c r="F1" s="17" t="s">
        <v>104</v>
      </c>
      <c r="G1" s="17"/>
      <c r="H1" s="307" t="s">
        <v>105</v>
      </c>
      <c r="I1" s="307"/>
      <c r="J1" s="307"/>
      <c r="K1" s="307"/>
      <c r="L1" s="17" t="s">
        <v>106</v>
      </c>
      <c r="M1" s="15"/>
      <c r="N1" s="15"/>
      <c r="O1" s="16" t="s">
        <v>107</v>
      </c>
      <c r="P1" s="15"/>
      <c r="Q1" s="15"/>
      <c r="R1" s="15"/>
      <c r="S1" s="17" t="s">
        <v>108</v>
      </c>
      <c r="T1" s="17"/>
      <c r="U1" s="118"/>
      <c r="V1" s="1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 x14ac:dyDescent="0.3">
      <c r="C2" s="213" t="s">
        <v>7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6" t="s">
        <v>8</v>
      </c>
      <c r="T2" s="257"/>
      <c r="U2" s="257"/>
      <c r="V2" s="257"/>
      <c r="W2" s="257"/>
      <c r="X2" s="257"/>
      <c r="Y2" s="257"/>
      <c r="Z2" s="257"/>
      <c r="AA2" s="257"/>
      <c r="AB2" s="257"/>
      <c r="AC2" s="257"/>
      <c r="AT2" s="22" t="s">
        <v>94</v>
      </c>
    </row>
    <row r="3" spans="1:66" ht="6.9" customHeight="1" x14ac:dyDescent="0.3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" customHeight="1" x14ac:dyDescent="0.3">
      <c r="B4" s="26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7"/>
      <c r="T4" s="21" t="s">
        <v>12</v>
      </c>
      <c r="AT4" s="22" t="s">
        <v>6</v>
      </c>
    </row>
    <row r="5" spans="1:66" ht="6.9" customHeight="1" x14ac:dyDescent="0.3">
      <c r="B5" s="26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pans="1:66" ht="25.35" customHeight="1" x14ac:dyDescent="0.3">
      <c r="B6" s="26"/>
      <c r="C6" s="29"/>
      <c r="D6" s="33" t="s">
        <v>17</v>
      </c>
      <c r="E6" s="29"/>
      <c r="F6" s="258" t="str">
        <f>'Rekapitulácia stavby'!K6</f>
        <v>Centrum včasnej intervencie - rekonštr.bytu v bývalom objekte ZŠ Trnava</v>
      </c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9"/>
      <c r="R6" s="27"/>
    </row>
    <row r="7" spans="1:66" s="1" customFormat="1" ht="32.85" customHeight="1" x14ac:dyDescent="0.3">
      <c r="B7" s="38"/>
      <c r="C7" s="39"/>
      <c r="D7" s="32" t="s">
        <v>110</v>
      </c>
      <c r="E7" s="39"/>
      <c r="F7" s="221" t="s">
        <v>776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39"/>
      <c r="R7" s="40"/>
    </row>
    <row r="8" spans="1:66" s="1" customFormat="1" ht="14.4" customHeight="1" x14ac:dyDescent="0.3">
      <c r="B8" s="38"/>
      <c r="C8" s="39"/>
      <c r="D8" s="33" t="s">
        <v>19</v>
      </c>
      <c r="E8" s="39"/>
      <c r="F8" s="31" t="s">
        <v>5</v>
      </c>
      <c r="G8" s="39"/>
      <c r="H8" s="39"/>
      <c r="I8" s="39"/>
      <c r="J8" s="39"/>
      <c r="K8" s="39"/>
      <c r="L8" s="39"/>
      <c r="M8" s="33" t="s">
        <v>20</v>
      </c>
      <c r="N8" s="39"/>
      <c r="O8" s="31" t="s">
        <v>5</v>
      </c>
      <c r="P8" s="39"/>
      <c r="Q8" s="39"/>
      <c r="R8" s="40"/>
    </row>
    <row r="9" spans="1:66" s="1" customFormat="1" ht="14.4" customHeight="1" x14ac:dyDescent="0.3">
      <c r="B9" s="38"/>
      <c r="C9" s="39"/>
      <c r="D9" s="33" t="s">
        <v>21</v>
      </c>
      <c r="E9" s="39"/>
      <c r="F9" s="31" t="s">
        <v>22</v>
      </c>
      <c r="G9" s="39"/>
      <c r="H9" s="39"/>
      <c r="I9" s="39"/>
      <c r="J9" s="39"/>
      <c r="K9" s="39"/>
      <c r="L9" s="39"/>
      <c r="M9" s="33" t="s">
        <v>23</v>
      </c>
      <c r="N9" s="39"/>
      <c r="O9" s="261" t="str">
        <f>'Rekapitulácia stavby'!AN8</f>
        <v>13. 7. 2018</v>
      </c>
      <c r="P9" s="262"/>
      <c r="Q9" s="39"/>
      <c r="R9" s="40"/>
    </row>
    <row r="10" spans="1:66" s="1" customFormat="1" ht="10.8" customHeight="1" x14ac:dyDescent="0.3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" customHeight="1" x14ac:dyDescent="0.3">
      <c r="B11" s="38"/>
      <c r="C11" s="39"/>
      <c r="D11" s="33" t="s">
        <v>25</v>
      </c>
      <c r="E11" s="39"/>
      <c r="F11" s="39"/>
      <c r="G11" s="39"/>
      <c r="H11" s="39"/>
      <c r="I11" s="39"/>
      <c r="J11" s="39"/>
      <c r="K11" s="39"/>
      <c r="L11" s="39"/>
      <c r="M11" s="33" t="s">
        <v>26</v>
      </c>
      <c r="N11" s="39"/>
      <c r="O11" s="219" t="s">
        <v>5</v>
      </c>
      <c r="P11" s="219"/>
      <c r="Q11" s="39"/>
      <c r="R11" s="40"/>
    </row>
    <row r="12" spans="1:66" s="1" customFormat="1" ht="18" customHeight="1" x14ac:dyDescent="0.3">
      <c r="B12" s="38"/>
      <c r="C12" s="39"/>
      <c r="D12" s="39"/>
      <c r="E12" s="31" t="s">
        <v>27</v>
      </c>
      <c r="F12" s="39"/>
      <c r="G12" s="39"/>
      <c r="H12" s="39"/>
      <c r="I12" s="39"/>
      <c r="J12" s="39"/>
      <c r="K12" s="39"/>
      <c r="L12" s="39"/>
      <c r="M12" s="33" t="s">
        <v>28</v>
      </c>
      <c r="N12" s="39"/>
      <c r="O12" s="219" t="s">
        <v>5</v>
      </c>
      <c r="P12" s="219"/>
      <c r="Q12" s="39"/>
      <c r="R12" s="40"/>
    </row>
    <row r="13" spans="1:66" s="1" customFormat="1" ht="6.9" customHeight="1" x14ac:dyDescent="0.3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" customHeight="1" x14ac:dyDescent="0.3">
      <c r="B14" s="38"/>
      <c r="C14" s="39"/>
      <c r="D14" s="33" t="s">
        <v>29</v>
      </c>
      <c r="E14" s="39"/>
      <c r="F14" s="39"/>
      <c r="G14" s="39"/>
      <c r="H14" s="39"/>
      <c r="I14" s="39"/>
      <c r="J14" s="39"/>
      <c r="K14" s="39"/>
      <c r="L14" s="39"/>
      <c r="M14" s="33" t="s">
        <v>26</v>
      </c>
      <c r="N14" s="39"/>
      <c r="O14" s="263" t="str">
        <f>IF('Rekapitulácia stavby'!AN13="","",'Rekapitulácia stavby'!AN13)</f>
        <v>Vyplň údaj</v>
      </c>
      <c r="P14" s="219"/>
      <c r="Q14" s="39"/>
      <c r="R14" s="40"/>
    </row>
    <row r="15" spans="1:66" s="1" customFormat="1" ht="18" customHeight="1" x14ac:dyDescent="0.3">
      <c r="B15" s="38"/>
      <c r="C15" s="39"/>
      <c r="D15" s="39"/>
      <c r="E15" s="263" t="str">
        <f>IF('Rekapitulácia stavby'!E14="","",'Rekapitulácia stavby'!E14)</f>
        <v>Vyplň údaj</v>
      </c>
      <c r="F15" s="264"/>
      <c r="G15" s="264"/>
      <c r="H15" s="264"/>
      <c r="I15" s="264"/>
      <c r="J15" s="264"/>
      <c r="K15" s="264"/>
      <c r="L15" s="264"/>
      <c r="M15" s="33" t="s">
        <v>28</v>
      </c>
      <c r="N15" s="39"/>
      <c r="O15" s="263" t="str">
        <f>IF('Rekapitulácia stavby'!AN14="","",'Rekapitulácia stavby'!AN14)</f>
        <v>Vyplň údaj</v>
      </c>
      <c r="P15" s="219"/>
      <c r="Q15" s="39"/>
      <c r="R15" s="40"/>
    </row>
    <row r="16" spans="1:66" s="1" customFormat="1" ht="6.9" customHeight="1" x14ac:dyDescent="0.3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" customHeight="1" x14ac:dyDescent="0.3">
      <c r="B17" s="38"/>
      <c r="C17" s="39"/>
      <c r="D17" s="33" t="s">
        <v>31</v>
      </c>
      <c r="E17" s="39"/>
      <c r="F17" s="39"/>
      <c r="G17" s="39"/>
      <c r="H17" s="39"/>
      <c r="I17" s="39"/>
      <c r="J17" s="39"/>
      <c r="K17" s="39"/>
      <c r="L17" s="39"/>
      <c r="M17" s="33" t="s">
        <v>26</v>
      </c>
      <c r="N17" s="39"/>
      <c r="O17" s="219" t="str">
        <f>IF('Rekapitulácia stavby'!AN16="","",'Rekapitulácia stavby'!AN16)</f>
        <v/>
      </c>
      <c r="P17" s="219"/>
      <c r="Q17" s="39"/>
      <c r="R17" s="40"/>
    </row>
    <row r="18" spans="2:18" s="1" customFormat="1" ht="18" customHeight="1" x14ac:dyDescent="0.3">
      <c r="B18" s="38"/>
      <c r="C18" s="39"/>
      <c r="D18" s="39"/>
      <c r="E18" s="31" t="str">
        <f>IF('Rekapitulácia stavby'!E17="","",'Rekapitulácia stavby'!E17)</f>
        <v>Ing. Miriam Suchomelová</v>
      </c>
      <c r="F18" s="39"/>
      <c r="G18" s="39"/>
      <c r="H18" s="39"/>
      <c r="I18" s="39"/>
      <c r="J18" s="39"/>
      <c r="K18" s="39"/>
      <c r="L18" s="39"/>
      <c r="M18" s="33" t="s">
        <v>28</v>
      </c>
      <c r="N18" s="39"/>
      <c r="O18" s="219" t="str">
        <f>IF('Rekapitulácia stavby'!AN17="","",'Rekapitulácia stavby'!AN17)</f>
        <v/>
      </c>
      <c r="P18" s="219"/>
      <c r="Q18" s="39"/>
      <c r="R18" s="40"/>
    </row>
    <row r="19" spans="2:18" s="1" customFormat="1" ht="6.9" customHeight="1" x14ac:dyDescent="0.3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" customHeight="1" x14ac:dyDescent="0.3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26</v>
      </c>
      <c r="N20" s="39"/>
      <c r="O20" s="219" t="str">
        <f>IF('Rekapitulácia stavby'!AN19="","",'Rekapitulácia stavby'!AN19)</f>
        <v/>
      </c>
      <c r="P20" s="219"/>
      <c r="Q20" s="39"/>
      <c r="R20" s="40"/>
    </row>
    <row r="21" spans="2:18" s="1" customFormat="1" ht="18" customHeight="1" x14ac:dyDescent="0.3">
      <c r="B21" s="38"/>
      <c r="C21" s="39"/>
      <c r="D21" s="39"/>
      <c r="E21" s="31" t="str">
        <f>IF('Rekapitulácia stavby'!E20="","",'Rekapitulácia stavby'!E20)</f>
        <v>Hulmanová Jana</v>
      </c>
      <c r="F21" s="39"/>
      <c r="G21" s="39"/>
      <c r="H21" s="39"/>
      <c r="I21" s="39"/>
      <c r="J21" s="39"/>
      <c r="K21" s="39"/>
      <c r="L21" s="39"/>
      <c r="M21" s="33" t="s">
        <v>28</v>
      </c>
      <c r="N21" s="39"/>
      <c r="O21" s="219" t="str">
        <f>IF('Rekapitulácia stavby'!AN20="","",'Rekapitulácia stavby'!AN20)</f>
        <v/>
      </c>
      <c r="P21" s="219"/>
      <c r="Q21" s="39"/>
      <c r="R21" s="40"/>
    </row>
    <row r="22" spans="2:18" s="1" customFormat="1" ht="6.9" customHeight="1" x14ac:dyDescent="0.3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" customHeight="1" x14ac:dyDescent="0.3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16.5" customHeight="1" x14ac:dyDescent="0.3">
      <c r="B24" s="38"/>
      <c r="C24" s="39"/>
      <c r="D24" s="39"/>
      <c r="E24" s="224" t="s">
        <v>5</v>
      </c>
      <c r="F24" s="224"/>
      <c r="G24" s="224"/>
      <c r="H24" s="224"/>
      <c r="I24" s="224"/>
      <c r="J24" s="224"/>
      <c r="K24" s="224"/>
      <c r="L24" s="224"/>
      <c r="M24" s="39"/>
      <c r="N24" s="39"/>
      <c r="O24" s="39"/>
      <c r="P24" s="39"/>
      <c r="Q24" s="39"/>
      <c r="R24" s="40"/>
    </row>
    <row r="25" spans="2:18" s="1" customFormat="1" ht="6.9" customHeight="1" x14ac:dyDescent="0.3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" customHeight="1" x14ac:dyDescent="0.3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" customHeight="1" x14ac:dyDescent="0.3">
      <c r="B27" s="38"/>
      <c r="C27" s="39"/>
      <c r="D27" s="119" t="s">
        <v>112</v>
      </c>
      <c r="E27" s="39"/>
      <c r="F27" s="39"/>
      <c r="G27" s="39"/>
      <c r="H27" s="39"/>
      <c r="I27" s="39"/>
      <c r="J27" s="39"/>
      <c r="K27" s="39"/>
      <c r="L27" s="39"/>
      <c r="M27" s="225">
        <f>N88</f>
        <v>0</v>
      </c>
      <c r="N27" s="225"/>
      <c r="O27" s="225"/>
      <c r="P27" s="225"/>
      <c r="Q27" s="39"/>
      <c r="R27" s="40"/>
    </row>
    <row r="28" spans="2:18" s="1" customFormat="1" ht="14.4" customHeight="1" x14ac:dyDescent="0.3">
      <c r="B28" s="38"/>
      <c r="C28" s="39"/>
      <c r="D28" s="37" t="s">
        <v>98</v>
      </c>
      <c r="E28" s="39"/>
      <c r="F28" s="39"/>
      <c r="G28" s="39"/>
      <c r="H28" s="39"/>
      <c r="I28" s="39"/>
      <c r="J28" s="39"/>
      <c r="K28" s="39"/>
      <c r="L28" s="39"/>
      <c r="M28" s="225">
        <f>N93</f>
        <v>0</v>
      </c>
      <c r="N28" s="225"/>
      <c r="O28" s="225"/>
      <c r="P28" s="225"/>
      <c r="Q28" s="39"/>
      <c r="R28" s="40"/>
    </row>
    <row r="29" spans="2:18" s="1" customFormat="1" ht="6.9" customHeight="1" x14ac:dyDescent="0.3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 x14ac:dyDescent="0.3">
      <c r="B30" s="38"/>
      <c r="C30" s="39"/>
      <c r="D30" s="120" t="s">
        <v>40</v>
      </c>
      <c r="E30" s="39"/>
      <c r="F30" s="39"/>
      <c r="G30" s="39"/>
      <c r="H30" s="39"/>
      <c r="I30" s="39"/>
      <c r="J30" s="39"/>
      <c r="K30" s="39"/>
      <c r="L30" s="39"/>
      <c r="M30" s="265">
        <f>ROUND(M27+M28,2)</f>
        <v>0</v>
      </c>
      <c r="N30" s="260"/>
      <c r="O30" s="260"/>
      <c r="P30" s="260"/>
      <c r="Q30" s="39"/>
      <c r="R30" s="40"/>
    </row>
    <row r="31" spans="2:18" s="1" customFormat="1" ht="6.9" customHeight="1" x14ac:dyDescent="0.3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" customHeight="1" x14ac:dyDescent="0.3">
      <c r="B32" s="38"/>
      <c r="C32" s="39"/>
      <c r="D32" s="45" t="s">
        <v>41</v>
      </c>
      <c r="E32" s="45" t="s">
        <v>42</v>
      </c>
      <c r="F32" s="46">
        <v>0.2</v>
      </c>
      <c r="G32" s="121" t="s">
        <v>43</v>
      </c>
      <c r="H32" s="266">
        <f>ROUND((((SUM(BE93:BE100)+SUM(BE118:BE121))+SUM(BE123:BE127))),2)</f>
        <v>0</v>
      </c>
      <c r="I32" s="260"/>
      <c r="J32" s="260"/>
      <c r="K32" s="39"/>
      <c r="L32" s="39"/>
      <c r="M32" s="266">
        <f>ROUND(((ROUND((SUM(BE93:BE100)+SUM(BE118:BE121)), 2)*F32)+SUM(BE123:BE127)*F32),2)</f>
        <v>0</v>
      </c>
      <c r="N32" s="260"/>
      <c r="O32" s="260"/>
      <c r="P32" s="260"/>
      <c r="Q32" s="39"/>
      <c r="R32" s="40"/>
    </row>
    <row r="33" spans="2:18" s="1" customFormat="1" ht="14.4" customHeight="1" x14ac:dyDescent="0.3">
      <c r="B33" s="38"/>
      <c r="C33" s="39"/>
      <c r="D33" s="39"/>
      <c r="E33" s="45" t="s">
        <v>44</v>
      </c>
      <c r="F33" s="46">
        <v>0.2</v>
      </c>
      <c r="G33" s="121" t="s">
        <v>43</v>
      </c>
      <c r="H33" s="266">
        <f>ROUND((((SUM(BF93:BF100)+SUM(BF118:BF121))+SUM(BF123:BF127))),2)</f>
        <v>0</v>
      </c>
      <c r="I33" s="260"/>
      <c r="J33" s="260"/>
      <c r="K33" s="39"/>
      <c r="L33" s="39"/>
      <c r="M33" s="266">
        <f>ROUND(((ROUND((SUM(BF93:BF100)+SUM(BF118:BF121)), 2)*F33)+SUM(BF123:BF127)*F33),2)</f>
        <v>0</v>
      </c>
      <c r="N33" s="260"/>
      <c r="O33" s="260"/>
      <c r="P33" s="260"/>
      <c r="Q33" s="39"/>
      <c r="R33" s="40"/>
    </row>
    <row r="34" spans="2:18" s="1" customFormat="1" ht="14.4" hidden="1" customHeight="1" x14ac:dyDescent="0.3">
      <c r="B34" s="38"/>
      <c r="C34" s="39"/>
      <c r="D34" s="39"/>
      <c r="E34" s="45" t="s">
        <v>45</v>
      </c>
      <c r="F34" s="46">
        <v>0.2</v>
      </c>
      <c r="G34" s="121" t="s">
        <v>43</v>
      </c>
      <c r="H34" s="266">
        <f>ROUND((((SUM(BG93:BG100)+SUM(BG118:BG121))+SUM(BG123:BG127))),2)</f>
        <v>0</v>
      </c>
      <c r="I34" s="260"/>
      <c r="J34" s="260"/>
      <c r="K34" s="39"/>
      <c r="L34" s="39"/>
      <c r="M34" s="266">
        <v>0</v>
      </c>
      <c r="N34" s="260"/>
      <c r="O34" s="260"/>
      <c r="P34" s="260"/>
      <c r="Q34" s="39"/>
      <c r="R34" s="40"/>
    </row>
    <row r="35" spans="2:18" s="1" customFormat="1" ht="14.4" hidden="1" customHeight="1" x14ac:dyDescent="0.3">
      <c r="B35" s="38"/>
      <c r="C35" s="39"/>
      <c r="D35" s="39"/>
      <c r="E35" s="45" t="s">
        <v>46</v>
      </c>
      <c r="F35" s="46">
        <v>0.2</v>
      </c>
      <c r="G35" s="121" t="s">
        <v>43</v>
      </c>
      <c r="H35" s="266">
        <f>ROUND((((SUM(BH93:BH100)+SUM(BH118:BH121))+SUM(BH123:BH127))),2)</f>
        <v>0</v>
      </c>
      <c r="I35" s="260"/>
      <c r="J35" s="260"/>
      <c r="K35" s="39"/>
      <c r="L35" s="39"/>
      <c r="M35" s="266">
        <v>0</v>
      </c>
      <c r="N35" s="260"/>
      <c r="O35" s="260"/>
      <c r="P35" s="260"/>
      <c r="Q35" s="39"/>
      <c r="R35" s="40"/>
    </row>
    <row r="36" spans="2:18" s="1" customFormat="1" ht="14.4" hidden="1" customHeight="1" x14ac:dyDescent="0.3">
      <c r="B36" s="38"/>
      <c r="C36" s="39"/>
      <c r="D36" s="39"/>
      <c r="E36" s="45" t="s">
        <v>47</v>
      </c>
      <c r="F36" s="46">
        <v>0</v>
      </c>
      <c r="G36" s="121" t="s">
        <v>43</v>
      </c>
      <c r="H36" s="266">
        <f>ROUND((((SUM(BI93:BI100)+SUM(BI118:BI121))+SUM(BI123:BI127))),2)</f>
        <v>0</v>
      </c>
      <c r="I36" s="260"/>
      <c r="J36" s="260"/>
      <c r="K36" s="39"/>
      <c r="L36" s="39"/>
      <c r="M36" s="266">
        <v>0</v>
      </c>
      <c r="N36" s="260"/>
      <c r="O36" s="260"/>
      <c r="P36" s="260"/>
      <c r="Q36" s="39"/>
      <c r="R36" s="40"/>
    </row>
    <row r="37" spans="2:18" s="1" customFormat="1" ht="6.9" customHeight="1" x14ac:dyDescent="0.3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 x14ac:dyDescent="0.3">
      <c r="B38" s="38"/>
      <c r="C38" s="117"/>
      <c r="D38" s="122" t="s">
        <v>48</v>
      </c>
      <c r="E38" s="78"/>
      <c r="F38" s="78"/>
      <c r="G38" s="123" t="s">
        <v>49</v>
      </c>
      <c r="H38" s="124" t="s">
        <v>50</v>
      </c>
      <c r="I38" s="78"/>
      <c r="J38" s="78"/>
      <c r="K38" s="78"/>
      <c r="L38" s="267">
        <f>SUM(M30:M36)</f>
        <v>0</v>
      </c>
      <c r="M38" s="267"/>
      <c r="N38" s="267"/>
      <c r="O38" s="267"/>
      <c r="P38" s="268"/>
      <c r="Q38" s="117"/>
      <c r="R38" s="40"/>
    </row>
    <row r="39" spans="2:18" s="1" customFormat="1" ht="14.4" customHeight="1" x14ac:dyDescent="0.3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" customHeight="1" x14ac:dyDescent="0.3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 ht="12" x14ac:dyDescent="0.3">
      <c r="B41" s="26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2:18" ht="12" x14ac:dyDescent="0.3">
      <c r="B42" s="26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 spans="2:18" ht="12" x14ac:dyDescent="0.3">
      <c r="B43" s="26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 spans="2:18" ht="12" x14ac:dyDescent="0.3">
      <c r="B44" s="26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 spans="2:18" ht="12" x14ac:dyDescent="0.3">
      <c r="B45" s="26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 spans="2:18" ht="12" x14ac:dyDescent="0.3">
      <c r="B46" s="26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 spans="2:18" ht="12" x14ac:dyDescent="0.3">
      <c r="B47" s="26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 spans="2:18" ht="12" x14ac:dyDescent="0.3">
      <c r="B48" s="26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 spans="2:18" ht="12" x14ac:dyDescent="0.3">
      <c r="B49" s="2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pans="2:18" s="1" customFormat="1" x14ac:dyDescent="0.3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 ht="12" x14ac:dyDescent="0.3">
      <c r="B51" s="26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7"/>
    </row>
    <row r="52" spans="2:18" ht="12" x14ac:dyDescent="0.3">
      <c r="B52" s="26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7"/>
    </row>
    <row r="53" spans="2:18" ht="12" x14ac:dyDescent="0.3">
      <c r="B53" s="26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7"/>
    </row>
    <row r="54" spans="2:18" ht="12" x14ac:dyDescent="0.3">
      <c r="B54" s="26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7"/>
    </row>
    <row r="55" spans="2:18" ht="12" x14ac:dyDescent="0.3">
      <c r="B55" s="26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7"/>
    </row>
    <row r="56" spans="2:18" ht="12" x14ac:dyDescent="0.3">
      <c r="B56" s="26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7"/>
    </row>
    <row r="57" spans="2:18" ht="12" x14ac:dyDescent="0.3">
      <c r="B57" s="26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7"/>
    </row>
    <row r="58" spans="2:18" ht="12" x14ac:dyDescent="0.3">
      <c r="B58" s="26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7"/>
    </row>
    <row r="59" spans="2:18" s="1" customFormat="1" x14ac:dyDescent="0.3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 ht="12" x14ac:dyDescent="0.3">
      <c r="B60" s="26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pans="2:18" s="1" customFormat="1" x14ac:dyDescent="0.3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 ht="12" x14ac:dyDescent="0.3">
      <c r="B62" s="26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7"/>
    </row>
    <row r="63" spans="2:18" ht="12" x14ac:dyDescent="0.3">
      <c r="B63" s="26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7"/>
    </row>
    <row r="64" spans="2:18" ht="12" x14ac:dyDescent="0.3">
      <c r="B64" s="26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7"/>
    </row>
    <row r="65" spans="2:18" ht="12" x14ac:dyDescent="0.3">
      <c r="B65" s="26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7"/>
    </row>
    <row r="66" spans="2:18" ht="12" x14ac:dyDescent="0.3">
      <c r="B66" s="26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7"/>
    </row>
    <row r="67" spans="2:18" ht="12" x14ac:dyDescent="0.3">
      <c r="B67" s="26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7"/>
    </row>
    <row r="68" spans="2:18" ht="12" x14ac:dyDescent="0.3">
      <c r="B68" s="26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7"/>
    </row>
    <row r="69" spans="2:18" ht="12" x14ac:dyDescent="0.3">
      <c r="B69" s="26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7"/>
    </row>
    <row r="70" spans="2:18" s="1" customFormat="1" x14ac:dyDescent="0.3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18" s="1" customFormat="1" ht="14.4" customHeight="1" x14ac:dyDescent="0.3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 x14ac:dyDescent="0.3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 x14ac:dyDescent="0.3">
      <c r="B76" s="38"/>
      <c r="C76" s="215" t="s">
        <v>113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40"/>
    </row>
    <row r="77" spans="2:18" s="1" customFormat="1" ht="6.9" customHeight="1" x14ac:dyDescent="0.3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0" customHeight="1" x14ac:dyDescent="0.3">
      <c r="B78" s="38"/>
      <c r="C78" s="33" t="s">
        <v>17</v>
      </c>
      <c r="D78" s="39"/>
      <c r="E78" s="39"/>
      <c r="F78" s="258" t="str">
        <f>F6</f>
        <v>Centrum včasnej intervencie - rekonštr.bytu v bývalom objekte ZŠ Trnava</v>
      </c>
      <c r="G78" s="259"/>
      <c r="H78" s="259"/>
      <c r="I78" s="259"/>
      <c r="J78" s="259"/>
      <c r="K78" s="259"/>
      <c r="L78" s="259"/>
      <c r="M78" s="259"/>
      <c r="N78" s="259"/>
      <c r="O78" s="259"/>
      <c r="P78" s="259"/>
      <c r="Q78" s="39"/>
      <c r="R78" s="40"/>
    </row>
    <row r="79" spans="2:18" s="1" customFormat="1" ht="36.9" customHeight="1" x14ac:dyDescent="0.3">
      <c r="B79" s="38"/>
      <c r="C79" s="72" t="s">
        <v>110</v>
      </c>
      <c r="D79" s="39"/>
      <c r="E79" s="39"/>
      <c r="F79" s="235" t="str">
        <f>F7</f>
        <v>4 - Elektroinštalácia</v>
      </c>
      <c r="G79" s="260"/>
      <c r="H79" s="260"/>
      <c r="I79" s="260"/>
      <c r="J79" s="260"/>
      <c r="K79" s="260"/>
      <c r="L79" s="260"/>
      <c r="M79" s="260"/>
      <c r="N79" s="260"/>
      <c r="O79" s="260"/>
      <c r="P79" s="260"/>
      <c r="Q79" s="39"/>
      <c r="R79" s="40"/>
    </row>
    <row r="80" spans="2:18" s="1" customFormat="1" ht="6.9" customHeight="1" x14ac:dyDescent="0.3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</row>
    <row r="81" spans="2:65" s="1" customFormat="1" ht="18" customHeight="1" x14ac:dyDescent="0.3">
      <c r="B81" s="38"/>
      <c r="C81" s="33" t="s">
        <v>21</v>
      </c>
      <c r="D81" s="39"/>
      <c r="E81" s="39"/>
      <c r="F81" s="31" t="str">
        <f>F9</f>
        <v>Mozartova č.10 Trnava</v>
      </c>
      <c r="G81" s="39"/>
      <c r="H81" s="39"/>
      <c r="I81" s="39"/>
      <c r="J81" s="39"/>
      <c r="K81" s="33" t="s">
        <v>23</v>
      </c>
      <c r="L81" s="39"/>
      <c r="M81" s="262" t="str">
        <f>IF(O9="","",O9)</f>
        <v>13. 7. 2018</v>
      </c>
      <c r="N81" s="262"/>
      <c r="O81" s="262"/>
      <c r="P81" s="262"/>
      <c r="Q81" s="39"/>
      <c r="R81" s="40"/>
    </row>
    <row r="82" spans="2:65" s="1" customFormat="1" ht="6.9" customHeight="1" x14ac:dyDescent="0.3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</row>
    <row r="83" spans="2:65" s="1" customFormat="1" ht="13.2" x14ac:dyDescent="0.3">
      <c r="B83" s="38"/>
      <c r="C83" s="33" t="s">
        <v>25</v>
      </c>
      <c r="D83" s="39"/>
      <c r="E83" s="39"/>
      <c r="F83" s="31" t="str">
        <f>E12</f>
        <v>Mesto Trnava,Hlavná1, 917 01 Trnava</v>
      </c>
      <c r="G83" s="39"/>
      <c r="H83" s="39"/>
      <c r="I83" s="39"/>
      <c r="J83" s="39"/>
      <c r="K83" s="33" t="s">
        <v>31</v>
      </c>
      <c r="L83" s="39"/>
      <c r="M83" s="219" t="str">
        <f>E18</f>
        <v>Ing. Miriam Suchomelová</v>
      </c>
      <c r="N83" s="219"/>
      <c r="O83" s="219"/>
      <c r="P83" s="219"/>
      <c r="Q83" s="219"/>
      <c r="R83" s="40"/>
    </row>
    <row r="84" spans="2:65" s="1" customFormat="1" ht="14.4" customHeight="1" x14ac:dyDescent="0.3">
      <c r="B84" s="38"/>
      <c r="C84" s="33" t="s">
        <v>29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19" t="str">
        <f>E21</f>
        <v>Hulmanová Jana</v>
      </c>
      <c r="N84" s="219"/>
      <c r="O84" s="219"/>
      <c r="P84" s="219"/>
      <c r="Q84" s="219"/>
      <c r="R84" s="40"/>
    </row>
    <row r="85" spans="2:65" s="1" customFormat="1" ht="10.35" customHeight="1" x14ac:dyDescent="0.3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</row>
    <row r="86" spans="2:65" s="1" customFormat="1" ht="29.25" customHeight="1" x14ac:dyDescent="0.3">
      <c r="B86" s="38"/>
      <c r="C86" s="269" t="s">
        <v>114</v>
      </c>
      <c r="D86" s="270"/>
      <c r="E86" s="270"/>
      <c r="F86" s="270"/>
      <c r="G86" s="270"/>
      <c r="H86" s="117"/>
      <c r="I86" s="117"/>
      <c r="J86" s="117"/>
      <c r="K86" s="117"/>
      <c r="L86" s="117"/>
      <c r="M86" s="117"/>
      <c r="N86" s="269" t="s">
        <v>115</v>
      </c>
      <c r="O86" s="270"/>
      <c r="P86" s="270"/>
      <c r="Q86" s="270"/>
      <c r="R86" s="40"/>
    </row>
    <row r="87" spans="2:65" s="1" customFormat="1" ht="10.35" customHeight="1" x14ac:dyDescent="0.3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</row>
    <row r="88" spans="2:65" s="1" customFormat="1" ht="29.25" customHeight="1" x14ac:dyDescent="0.3">
      <c r="B88" s="38"/>
      <c r="C88" s="125" t="s">
        <v>116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54">
        <f>N118</f>
        <v>0</v>
      </c>
      <c r="O88" s="271"/>
      <c r="P88" s="271"/>
      <c r="Q88" s="271"/>
      <c r="R88" s="40"/>
      <c r="AU88" s="22" t="s">
        <v>117</v>
      </c>
    </row>
    <row r="89" spans="2:65" s="6" customFormat="1" ht="24.9" customHeight="1" x14ac:dyDescent="0.3">
      <c r="B89" s="126"/>
      <c r="C89" s="127"/>
      <c r="D89" s="128" t="s">
        <v>777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72">
        <f>N119</f>
        <v>0</v>
      </c>
      <c r="O89" s="273"/>
      <c r="P89" s="273"/>
      <c r="Q89" s="273"/>
      <c r="R89" s="129"/>
    </row>
    <row r="90" spans="2:65" s="7" customFormat="1" ht="19.95" customHeight="1" x14ac:dyDescent="0.3">
      <c r="B90" s="130"/>
      <c r="C90" s="131"/>
      <c r="D90" s="105" t="s">
        <v>778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50">
        <f>N120</f>
        <v>0</v>
      </c>
      <c r="O90" s="274"/>
      <c r="P90" s="274"/>
      <c r="Q90" s="274"/>
      <c r="R90" s="132"/>
    </row>
    <row r="91" spans="2:65" s="6" customFormat="1" ht="21.75" customHeight="1" x14ac:dyDescent="0.35">
      <c r="B91" s="126"/>
      <c r="C91" s="127"/>
      <c r="D91" s="128" t="s">
        <v>130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75">
        <f>N122</f>
        <v>0</v>
      </c>
      <c r="O91" s="273"/>
      <c r="P91" s="273"/>
      <c r="Q91" s="273"/>
      <c r="R91" s="129"/>
    </row>
    <row r="92" spans="2:65" s="1" customFormat="1" ht="21.75" customHeight="1" x14ac:dyDescent="0.3"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40"/>
    </row>
    <row r="93" spans="2:65" s="1" customFormat="1" ht="29.25" customHeight="1" x14ac:dyDescent="0.3">
      <c r="B93" s="38"/>
      <c r="C93" s="125" t="s">
        <v>131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271">
        <f>ROUND(N94+N95+N96+N97+N98+N99,2)</f>
        <v>0</v>
      </c>
      <c r="O93" s="276"/>
      <c r="P93" s="276"/>
      <c r="Q93" s="276"/>
      <c r="R93" s="40"/>
      <c r="T93" s="133"/>
      <c r="U93" s="134" t="s">
        <v>41</v>
      </c>
    </row>
    <row r="94" spans="2:65" s="1" customFormat="1" ht="18" customHeight="1" x14ac:dyDescent="0.3">
      <c r="B94" s="135"/>
      <c r="C94" s="136"/>
      <c r="D94" s="251" t="s">
        <v>132</v>
      </c>
      <c r="E94" s="277"/>
      <c r="F94" s="277"/>
      <c r="G94" s="277"/>
      <c r="H94" s="277"/>
      <c r="I94" s="136"/>
      <c r="J94" s="136"/>
      <c r="K94" s="136"/>
      <c r="L94" s="136"/>
      <c r="M94" s="136"/>
      <c r="N94" s="249">
        <f>ROUND(N88*T94,2)</f>
        <v>0</v>
      </c>
      <c r="O94" s="278"/>
      <c r="P94" s="278"/>
      <c r="Q94" s="278"/>
      <c r="R94" s="138"/>
      <c r="S94" s="139"/>
      <c r="T94" s="140"/>
      <c r="U94" s="141" t="s">
        <v>44</v>
      </c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42" t="s">
        <v>133</v>
      </c>
      <c r="AZ94" s="139"/>
      <c r="BA94" s="139"/>
      <c r="BB94" s="139"/>
      <c r="BC94" s="139"/>
      <c r="BD94" s="139"/>
      <c r="BE94" s="143">
        <f t="shared" ref="BE94:BE99" si="0">IF(U94="základná",N94,0)</f>
        <v>0</v>
      </c>
      <c r="BF94" s="143">
        <f t="shared" ref="BF94:BF99" si="1">IF(U94="znížená",N94,0)</f>
        <v>0</v>
      </c>
      <c r="BG94" s="143">
        <f t="shared" ref="BG94:BG99" si="2">IF(U94="zákl. prenesená",N94,0)</f>
        <v>0</v>
      </c>
      <c r="BH94" s="143">
        <f t="shared" ref="BH94:BH99" si="3">IF(U94="zníž. prenesená",N94,0)</f>
        <v>0</v>
      </c>
      <c r="BI94" s="143">
        <f t="shared" ref="BI94:BI99" si="4">IF(U94="nulová",N94,0)</f>
        <v>0</v>
      </c>
      <c r="BJ94" s="142" t="s">
        <v>86</v>
      </c>
      <c r="BK94" s="139"/>
      <c r="BL94" s="139"/>
      <c r="BM94" s="139"/>
    </row>
    <row r="95" spans="2:65" s="1" customFormat="1" ht="18" customHeight="1" x14ac:dyDescent="0.3">
      <c r="B95" s="135"/>
      <c r="C95" s="136"/>
      <c r="D95" s="251" t="s">
        <v>134</v>
      </c>
      <c r="E95" s="277"/>
      <c r="F95" s="277"/>
      <c r="G95" s="277"/>
      <c r="H95" s="277"/>
      <c r="I95" s="136"/>
      <c r="J95" s="136"/>
      <c r="K95" s="136"/>
      <c r="L95" s="136"/>
      <c r="M95" s="136"/>
      <c r="N95" s="249">
        <f>ROUND(N88*T95,2)</f>
        <v>0</v>
      </c>
      <c r="O95" s="278"/>
      <c r="P95" s="278"/>
      <c r="Q95" s="278"/>
      <c r="R95" s="138"/>
      <c r="S95" s="139"/>
      <c r="T95" s="140"/>
      <c r="U95" s="141" t="s">
        <v>44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42" t="s">
        <v>133</v>
      </c>
      <c r="AZ95" s="139"/>
      <c r="BA95" s="139"/>
      <c r="BB95" s="139"/>
      <c r="BC95" s="139"/>
      <c r="BD95" s="139"/>
      <c r="BE95" s="143">
        <f t="shared" si="0"/>
        <v>0</v>
      </c>
      <c r="BF95" s="143">
        <f t="shared" si="1"/>
        <v>0</v>
      </c>
      <c r="BG95" s="143">
        <f t="shared" si="2"/>
        <v>0</v>
      </c>
      <c r="BH95" s="143">
        <f t="shared" si="3"/>
        <v>0</v>
      </c>
      <c r="BI95" s="143">
        <f t="shared" si="4"/>
        <v>0</v>
      </c>
      <c r="BJ95" s="142" t="s">
        <v>86</v>
      </c>
      <c r="BK95" s="139"/>
      <c r="BL95" s="139"/>
      <c r="BM95" s="139"/>
    </row>
    <row r="96" spans="2:65" s="1" customFormat="1" ht="18" customHeight="1" x14ac:dyDescent="0.3">
      <c r="B96" s="135"/>
      <c r="C96" s="136"/>
      <c r="D96" s="251" t="s">
        <v>135</v>
      </c>
      <c r="E96" s="277"/>
      <c r="F96" s="277"/>
      <c r="G96" s="277"/>
      <c r="H96" s="277"/>
      <c r="I96" s="136"/>
      <c r="J96" s="136"/>
      <c r="K96" s="136"/>
      <c r="L96" s="136"/>
      <c r="M96" s="136"/>
      <c r="N96" s="249">
        <f>ROUND(N88*T96,2)</f>
        <v>0</v>
      </c>
      <c r="O96" s="278"/>
      <c r="P96" s="278"/>
      <c r="Q96" s="278"/>
      <c r="R96" s="138"/>
      <c r="S96" s="139"/>
      <c r="T96" s="140"/>
      <c r="U96" s="141" t="s">
        <v>44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42" t="s">
        <v>133</v>
      </c>
      <c r="AZ96" s="139"/>
      <c r="BA96" s="139"/>
      <c r="BB96" s="139"/>
      <c r="BC96" s="139"/>
      <c r="BD96" s="139"/>
      <c r="BE96" s="143">
        <f t="shared" si="0"/>
        <v>0</v>
      </c>
      <c r="BF96" s="143">
        <f t="shared" si="1"/>
        <v>0</v>
      </c>
      <c r="BG96" s="143">
        <f t="shared" si="2"/>
        <v>0</v>
      </c>
      <c r="BH96" s="143">
        <f t="shared" si="3"/>
        <v>0</v>
      </c>
      <c r="BI96" s="143">
        <f t="shared" si="4"/>
        <v>0</v>
      </c>
      <c r="BJ96" s="142" t="s">
        <v>86</v>
      </c>
      <c r="BK96" s="139"/>
      <c r="BL96" s="139"/>
      <c r="BM96" s="139"/>
    </row>
    <row r="97" spans="2:65" s="1" customFormat="1" ht="18" customHeight="1" x14ac:dyDescent="0.3">
      <c r="B97" s="135"/>
      <c r="C97" s="136"/>
      <c r="D97" s="251" t="s">
        <v>136</v>
      </c>
      <c r="E97" s="277"/>
      <c r="F97" s="277"/>
      <c r="G97" s="277"/>
      <c r="H97" s="277"/>
      <c r="I97" s="136"/>
      <c r="J97" s="136"/>
      <c r="K97" s="136"/>
      <c r="L97" s="136"/>
      <c r="M97" s="136"/>
      <c r="N97" s="249">
        <f>ROUND(N88*T97,2)</f>
        <v>0</v>
      </c>
      <c r="O97" s="278"/>
      <c r="P97" s="278"/>
      <c r="Q97" s="278"/>
      <c r="R97" s="138"/>
      <c r="S97" s="139"/>
      <c r="T97" s="140"/>
      <c r="U97" s="141" t="s">
        <v>44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42" t="s">
        <v>133</v>
      </c>
      <c r="AZ97" s="139"/>
      <c r="BA97" s="139"/>
      <c r="BB97" s="139"/>
      <c r="BC97" s="139"/>
      <c r="BD97" s="139"/>
      <c r="BE97" s="143">
        <f t="shared" si="0"/>
        <v>0</v>
      </c>
      <c r="BF97" s="143">
        <f t="shared" si="1"/>
        <v>0</v>
      </c>
      <c r="BG97" s="143">
        <f t="shared" si="2"/>
        <v>0</v>
      </c>
      <c r="BH97" s="143">
        <f t="shared" si="3"/>
        <v>0</v>
      </c>
      <c r="BI97" s="143">
        <f t="shared" si="4"/>
        <v>0</v>
      </c>
      <c r="BJ97" s="142" t="s">
        <v>86</v>
      </c>
      <c r="BK97" s="139"/>
      <c r="BL97" s="139"/>
      <c r="BM97" s="139"/>
    </row>
    <row r="98" spans="2:65" s="1" customFormat="1" ht="18" customHeight="1" x14ac:dyDescent="0.3">
      <c r="B98" s="135"/>
      <c r="C98" s="136"/>
      <c r="D98" s="251" t="s">
        <v>137</v>
      </c>
      <c r="E98" s="277"/>
      <c r="F98" s="277"/>
      <c r="G98" s="277"/>
      <c r="H98" s="277"/>
      <c r="I98" s="136"/>
      <c r="J98" s="136"/>
      <c r="K98" s="136"/>
      <c r="L98" s="136"/>
      <c r="M98" s="136"/>
      <c r="N98" s="249">
        <f>ROUND(N88*T98,2)</f>
        <v>0</v>
      </c>
      <c r="O98" s="278"/>
      <c r="P98" s="278"/>
      <c r="Q98" s="278"/>
      <c r="R98" s="138"/>
      <c r="S98" s="139"/>
      <c r="T98" s="140"/>
      <c r="U98" s="141" t="s">
        <v>44</v>
      </c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42" t="s">
        <v>133</v>
      </c>
      <c r="AZ98" s="139"/>
      <c r="BA98" s="139"/>
      <c r="BB98" s="139"/>
      <c r="BC98" s="139"/>
      <c r="BD98" s="139"/>
      <c r="BE98" s="143">
        <f t="shared" si="0"/>
        <v>0</v>
      </c>
      <c r="BF98" s="143">
        <f t="shared" si="1"/>
        <v>0</v>
      </c>
      <c r="BG98" s="143">
        <f t="shared" si="2"/>
        <v>0</v>
      </c>
      <c r="BH98" s="143">
        <f t="shared" si="3"/>
        <v>0</v>
      </c>
      <c r="BI98" s="143">
        <f t="shared" si="4"/>
        <v>0</v>
      </c>
      <c r="BJ98" s="142" t="s">
        <v>86</v>
      </c>
      <c r="BK98" s="139"/>
      <c r="BL98" s="139"/>
      <c r="BM98" s="139"/>
    </row>
    <row r="99" spans="2:65" s="1" customFormat="1" ht="18" customHeight="1" x14ac:dyDescent="0.3">
      <c r="B99" s="135"/>
      <c r="C99" s="136"/>
      <c r="D99" s="137" t="s">
        <v>138</v>
      </c>
      <c r="E99" s="136"/>
      <c r="F99" s="136"/>
      <c r="G99" s="136"/>
      <c r="H99" s="136"/>
      <c r="I99" s="136"/>
      <c r="J99" s="136"/>
      <c r="K99" s="136"/>
      <c r="L99" s="136"/>
      <c r="M99" s="136"/>
      <c r="N99" s="249">
        <f>ROUND(N88*T99,2)</f>
        <v>0</v>
      </c>
      <c r="O99" s="278"/>
      <c r="P99" s="278"/>
      <c r="Q99" s="278"/>
      <c r="R99" s="138"/>
      <c r="S99" s="139"/>
      <c r="T99" s="144"/>
      <c r="U99" s="145" t="s">
        <v>44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42" t="s">
        <v>139</v>
      </c>
      <c r="AZ99" s="139"/>
      <c r="BA99" s="139"/>
      <c r="BB99" s="139"/>
      <c r="BC99" s="139"/>
      <c r="BD99" s="139"/>
      <c r="BE99" s="143">
        <f t="shared" si="0"/>
        <v>0</v>
      </c>
      <c r="BF99" s="143">
        <f t="shared" si="1"/>
        <v>0</v>
      </c>
      <c r="BG99" s="143">
        <f t="shared" si="2"/>
        <v>0</v>
      </c>
      <c r="BH99" s="143">
        <f t="shared" si="3"/>
        <v>0</v>
      </c>
      <c r="BI99" s="143">
        <f t="shared" si="4"/>
        <v>0</v>
      </c>
      <c r="BJ99" s="142" t="s">
        <v>86</v>
      </c>
      <c r="BK99" s="139"/>
      <c r="BL99" s="139"/>
      <c r="BM99" s="139"/>
    </row>
    <row r="100" spans="2:65" s="1" customFormat="1" ht="12" x14ac:dyDescent="0.3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</row>
    <row r="101" spans="2:65" s="1" customFormat="1" ht="29.25" customHeight="1" x14ac:dyDescent="0.3">
      <c r="B101" s="38"/>
      <c r="C101" s="116" t="s">
        <v>103</v>
      </c>
      <c r="D101" s="117"/>
      <c r="E101" s="117"/>
      <c r="F101" s="117"/>
      <c r="G101" s="117"/>
      <c r="H101" s="117"/>
      <c r="I101" s="117"/>
      <c r="J101" s="117"/>
      <c r="K101" s="117"/>
      <c r="L101" s="255">
        <f>ROUND(SUM(N88+N93),2)</f>
        <v>0</v>
      </c>
      <c r="M101" s="255"/>
      <c r="N101" s="255"/>
      <c r="O101" s="255"/>
      <c r="P101" s="255"/>
      <c r="Q101" s="255"/>
      <c r="R101" s="40"/>
    </row>
    <row r="102" spans="2:65" s="1" customFormat="1" ht="6.9" customHeight="1" x14ac:dyDescent="0.3"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4"/>
    </row>
    <row r="106" spans="2:65" s="1" customFormat="1" ht="6.9" customHeight="1" x14ac:dyDescent="0.3"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7"/>
    </row>
    <row r="107" spans="2:65" s="1" customFormat="1" ht="36.9" customHeight="1" x14ac:dyDescent="0.3">
      <c r="B107" s="38"/>
      <c r="C107" s="215" t="s">
        <v>140</v>
      </c>
      <c r="D107" s="260"/>
      <c r="E107" s="260"/>
      <c r="F107" s="260"/>
      <c r="G107" s="260"/>
      <c r="H107" s="260"/>
      <c r="I107" s="260"/>
      <c r="J107" s="260"/>
      <c r="K107" s="260"/>
      <c r="L107" s="260"/>
      <c r="M107" s="260"/>
      <c r="N107" s="260"/>
      <c r="O107" s="260"/>
      <c r="P107" s="260"/>
      <c r="Q107" s="260"/>
      <c r="R107" s="40"/>
    </row>
    <row r="108" spans="2:65" s="1" customFormat="1" ht="6.9" customHeight="1" x14ac:dyDescent="0.3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</row>
    <row r="109" spans="2:65" s="1" customFormat="1" ht="30" customHeight="1" x14ac:dyDescent="0.3">
      <c r="B109" s="38"/>
      <c r="C109" s="33" t="s">
        <v>17</v>
      </c>
      <c r="D109" s="39"/>
      <c r="E109" s="39"/>
      <c r="F109" s="258" t="str">
        <f>F6</f>
        <v>Centrum včasnej intervencie - rekonštr.bytu v bývalom objekte ZŠ Trnava</v>
      </c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39"/>
      <c r="R109" s="40"/>
    </row>
    <row r="110" spans="2:65" s="1" customFormat="1" ht="36.9" customHeight="1" x14ac:dyDescent="0.3">
      <c r="B110" s="38"/>
      <c r="C110" s="72" t="s">
        <v>110</v>
      </c>
      <c r="D110" s="39"/>
      <c r="E110" s="39"/>
      <c r="F110" s="235" t="str">
        <f>F7</f>
        <v>4 - Elektroinštalácia</v>
      </c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39"/>
      <c r="R110" s="40"/>
    </row>
    <row r="111" spans="2:65" s="1" customFormat="1" ht="6.9" customHeight="1" x14ac:dyDescent="0.3"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40"/>
    </row>
    <row r="112" spans="2:65" s="1" customFormat="1" ht="18" customHeight="1" x14ac:dyDescent="0.3">
      <c r="B112" s="38"/>
      <c r="C112" s="33" t="s">
        <v>21</v>
      </c>
      <c r="D112" s="39"/>
      <c r="E112" s="39"/>
      <c r="F112" s="31" t="str">
        <f>F9</f>
        <v>Mozartova č.10 Trnava</v>
      </c>
      <c r="G112" s="39"/>
      <c r="H112" s="39"/>
      <c r="I112" s="39"/>
      <c r="J112" s="39"/>
      <c r="K112" s="33" t="s">
        <v>23</v>
      </c>
      <c r="L112" s="39"/>
      <c r="M112" s="262" t="str">
        <f>IF(O9="","",O9)</f>
        <v>13. 7. 2018</v>
      </c>
      <c r="N112" s="262"/>
      <c r="O112" s="262"/>
      <c r="P112" s="262"/>
      <c r="Q112" s="39"/>
      <c r="R112" s="40"/>
    </row>
    <row r="113" spans="2:65" s="1" customFormat="1" ht="6.9" customHeight="1" x14ac:dyDescent="0.3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3.2" x14ac:dyDescent="0.3">
      <c r="B114" s="38"/>
      <c r="C114" s="33" t="s">
        <v>25</v>
      </c>
      <c r="D114" s="39"/>
      <c r="E114" s="39"/>
      <c r="F114" s="31" t="str">
        <f>E12</f>
        <v>Mesto Trnava,Hlavná1, 917 01 Trnava</v>
      </c>
      <c r="G114" s="39"/>
      <c r="H114" s="39"/>
      <c r="I114" s="39"/>
      <c r="J114" s="39"/>
      <c r="K114" s="33" t="s">
        <v>31</v>
      </c>
      <c r="L114" s="39"/>
      <c r="M114" s="219" t="str">
        <f>E18</f>
        <v>Ing. Miriam Suchomelová</v>
      </c>
      <c r="N114" s="219"/>
      <c r="O114" s="219"/>
      <c r="P114" s="219"/>
      <c r="Q114" s="219"/>
      <c r="R114" s="40"/>
    </row>
    <row r="115" spans="2:65" s="1" customFormat="1" ht="14.4" customHeight="1" x14ac:dyDescent="0.3">
      <c r="B115" s="38"/>
      <c r="C115" s="33" t="s">
        <v>29</v>
      </c>
      <c r="D115" s="39"/>
      <c r="E115" s="39"/>
      <c r="F115" s="31" t="str">
        <f>IF(E15="","",E15)</f>
        <v>Vyplň údaj</v>
      </c>
      <c r="G115" s="39"/>
      <c r="H115" s="39"/>
      <c r="I115" s="39"/>
      <c r="J115" s="39"/>
      <c r="K115" s="33" t="s">
        <v>35</v>
      </c>
      <c r="L115" s="39"/>
      <c r="M115" s="219" t="str">
        <f>E21</f>
        <v>Hulmanová Jana</v>
      </c>
      <c r="N115" s="219"/>
      <c r="O115" s="219"/>
      <c r="P115" s="219"/>
      <c r="Q115" s="219"/>
      <c r="R115" s="40"/>
    </row>
    <row r="116" spans="2:65" s="1" customFormat="1" ht="10.35" customHeight="1" x14ac:dyDescent="0.3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</row>
    <row r="117" spans="2:65" s="8" customFormat="1" ht="29.25" customHeight="1" x14ac:dyDescent="0.3">
      <c r="B117" s="146"/>
      <c r="C117" s="147" t="s">
        <v>141</v>
      </c>
      <c r="D117" s="148" t="s">
        <v>142</v>
      </c>
      <c r="E117" s="148" t="s">
        <v>59</v>
      </c>
      <c r="F117" s="279" t="s">
        <v>143</v>
      </c>
      <c r="G117" s="279"/>
      <c r="H117" s="279"/>
      <c r="I117" s="279"/>
      <c r="J117" s="148" t="s">
        <v>144</v>
      </c>
      <c r="K117" s="148" t="s">
        <v>145</v>
      </c>
      <c r="L117" s="279" t="s">
        <v>146</v>
      </c>
      <c r="M117" s="279"/>
      <c r="N117" s="279" t="s">
        <v>115</v>
      </c>
      <c r="O117" s="279"/>
      <c r="P117" s="279"/>
      <c r="Q117" s="280"/>
      <c r="R117" s="149"/>
      <c r="T117" s="79" t="s">
        <v>147</v>
      </c>
      <c r="U117" s="80" t="s">
        <v>41</v>
      </c>
      <c r="V117" s="80" t="s">
        <v>148</v>
      </c>
      <c r="W117" s="80" t="s">
        <v>149</v>
      </c>
      <c r="X117" s="80" t="s">
        <v>150</v>
      </c>
      <c r="Y117" s="80" t="s">
        <v>151</v>
      </c>
      <c r="Z117" s="80" t="s">
        <v>152</v>
      </c>
      <c r="AA117" s="81" t="s">
        <v>153</v>
      </c>
    </row>
    <row r="118" spans="2:65" s="1" customFormat="1" ht="29.25" customHeight="1" x14ac:dyDescent="0.35">
      <c r="B118" s="38"/>
      <c r="C118" s="83" t="s">
        <v>112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296">
        <f>BK118</f>
        <v>0</v>
      </c>
      <c r="O118" s="297"/>
      <c r="P118" s="297"/>
      <c r="Q118" s="297"/>
      <c r="R118" s="40"/>
      <c r="T118" s="82"/>
      <c r="U118" s="54"/>
      <c r="V118" s="54"/>
      <c r="W118" s="150">
        <f>W119+W122</f>
        <v>0</v>
      </c>
      <c r="X118" s="54"/>
      <c r="Y118" s="150">
        <f>Y119+Y122</f>
        <v>0</v>
      </c>
      <c r="Z118" s="54"/>
      <c r="AA118" s="151">
        <f>AA119+AA122</f>
        <v>0</v>
      </c>
      <c r="AT118" s="22" t="s">
        <v>76</v>
      </c>
      <c r="AU118" s="22" t="s">
        <v>117</v>
      </c>
      <c r="BK118" s="152">
        <f>BK119+BK122</f>
        <v>0</v>
      </c>
    </row>
    <row r="119" spans="2:65" s="9" customFormat="1" ht="37.35" customHeight="1" x14ac:dyDescent="0.35">
      <c r="B119" s="153"/>
      <c r="C119" s="154"/>
      <c r="D119" s="155" t="s">
        <v>777</v>
      </c>
      <c r="E119" s="155"/>
      <c r="F119" s="155"/>
      <c r="G119" s="155"/>
      <c r="H119" s="155"/>
      <c r="I119" s="155"/>
      <c r="J119" s="155"/>
      <c r="K119" s="155"/>
      <c r="L119" s="155"/>
      <c r="M119" s="155"/>
      <c r="N119" s="275">
        <f>BK119</f>
        <v>0</v>
      </c>
      <c r="O119" s="298"/>
      <c r="P119" s="298"/>
      <c r="Q119" s="298"/>
      <c r="R119" s="156"/>
      <c r="T119" s="157"/>
      <c r="U119" s="154"/>
      <c r="V119" s="154"/>
      <c r="W119" s="158">
        <f>W120</f>
        <v>0</v>
      </c>
      <c r="X119" s="154"/>
      <c r="Y119" s="158">
        <f>Y120</f>
        <v>0</v>
      </c>
      <c r="Z119" s="154"/>
      <c r="AA119" s="159">
        <f>AA120</f>
        <v>0</v>
      </c>
      <c r="AR119" s="160" t="s">
        <v>89</v>
      </c>
      <c r="AT119" s="161" t="s">
        <v>76</v>
      </c>
      <c r="AU119" s="161" t="s">
        <v>77</v>
      </c>
      <c r="AY119" s="160" t="s">
        <v>154</v>
      </c>
      <c r="BK119" s="162">
        <f>BK120</f>
        <v>0</v>
      </c>
    </row>
    <row r="120" spans="2:65" s="9" customFormat="1" ht="19.95" customHeight="1" x14ac:dyDescent="0.35">
      <c r="B120" s="153"/>
      <c r="C120" s="154"/>
      <c r="D120" s="163" t="s">
        <v>778</v>
      </c>
      <c r="E120" s="163"/>
      <c r="F120" s="163"/>
      <c r="G120" s="163"/>
      <c r="H120" s="163"/>
      <c r="I120" s="163"/>
      <c r="J120" s="163"/>
      <c r="K120" s="163"/>
      <c r="L120" s="163"/>
      <c r="M120" s="163"/>
      <c r="N120" s="299">
        <f>BK120</f>
        <v>0</v>
      </c>
      <c r="O120" s="300"/>
      <c r="P120" s="300"/>
      <c r="Q120" s="300"/>
      <c r="R120" s="156"/>
      <c r="T120" s="157"/>
      <c r="U120" s="154"/>
      <c r="V120" s="154"/>
      <c r="W120" s="158">
        <f>W121</f>
        <v>0</v>
      </c>
      <c r="X120" s="154"/>
      <c r="Y120" s="158">
        <f>Y121</f>
        <v>0</v>
      </c>
      <c r="Z120" s="154"/>
      <c r="AA120" s="159">
        <f>AA121</f>
        <v>0</v>
      </c>
      <c r="AR120" s="160" t="s">
        <v>89</v>
      </c>
      <c r="AT120" s="161" t="s">
        <v>76</v>
      </c>
      <c r="AU120" s="161" t="s">
        <v>83</v>
      </c>
      <c r="AY120" s="160" t="s">
        <v>154</v>
      </c>
      <c r="BK120" s="162">
        <f>BK121</f>
        <v>0</v>
      </c>
    </row>
    <row r="121" spans="2:65" s="1" customFormat="1" ht="25.5" customHeight="1" x14ac:dyDescent="0.3">
      <c r="B121" s="135"/>
      <c r="C121" s="164" t="s">
        <v>83</v>
      </c>
      <c r="D121" s="164" t="s">
        <v>155</v>
      </c>
      <c r="E121" s="165" t="s">
        <v>779</v>
      </c>
      <c r="F121" s="281" t="s">
        <v>780</v>
      </c>
      <c r="G121" s="281"/>
      <c r="H121" s="281"/>
      <c r="I121" s="281"/>
      <c r="J121" s="166" t="s">
        <v>279</v>
      </c>
      <c r="K121" s="167">
        <v>1</v>
      </c>
      <c r="L121" s="282">
        <v>0</v>
      </c>
      <c r="M121" s="282"/>
      <c r="N121" s="283">
        <f>ROUND(L121*K121,3)</f>
        <v>0</v>
      </c>
      <c r="O121" s="283"/>
      <c r="P121" s="283"/>
      <c r="Q121" s="283"/>
      <c r="R121" s="138"/>
      <c r="T121" s="169" t="s">
        <v>5</v>
      </c>
      <c r="U121" s="47" t="s">
        <v>44</v>
      </c>
      <c r="V121" s="39"/>
      <c r="W121" s="170">
        <f>V121*K121</f>
        <v>0</v>
      </c>
      <c r="X121" s="170">
        <v>0</v>
      </c>
      <c r="Y121" s="170">
        <f>X121*K121</f>
        <v>0</v>
      </c>
      <c r="Z121" s="170">
        <v>0</v>
      </c>
      <c r="AA121" s="171">
        <f>Z121*K121</f>
        <v>0</v>
      </c>
      <c r="AR121" s="22" t="s">
        <v>469</v>
      </c>
      <c r="AT121" s="22" t="s">
        <v>155</v>
      </c>
      <c r="AU121" s="22" t="s">
        <v>86</v>
      </c>
      <c r="AY121" s="22" t="s">
        <v>154</v>
      </c>
      <c r="BE121" s="109">
        <f>IF(U121="základná",N121,0)</f>
        <v>0</v>
      </c>
      <c r="BF121" s="109">
        <f>IF(U121="znížená",N121,0)</f>
        <v>0</v>
      </c>
      <c r="BG121" s="109">
        <f>IF(U121="zákl. prenesená",N121,0)</f>
        <v>0</v>
      </c>
      <c r="BH121" s="109">
        <f>IF(U121="zníž. prenesená",N121,0)</f>
        <v>0</v>
      </c>
      <c r="BI121" s="109">
        <f>IF(U121="nulová",N121,0)</f>
        <v>0</v>
      </c>
      <c r="BJ121" s="22" t="s">
        <v>86</v>
      </c>
      <c r="BK121" s="172">
        <f>ROUND(L121*K121,3)</f>
        <v>0</v>
      </c>
      <c r="BL121" s="22" t="s">
        <v>469</v>
      </c>
      <c r="BM121" s="22" t="s">
        <v>781</v>
      </c>
    </row>
    <row r="122" spans="2:65" s="1" customFormat="1" ht="49.95" customHeight="1" x14ac:dyDescent="0.35">
      <c r="B122" s="38"/>
      <c r="C122" s="39"/>
      <c r="D122" s="155" t="s">
        <v>327</v>
      </c>
      <c r="E122" s="39"/>
      <c r="F122" s="39"/>
      <c r="G122" s="39"/>
      <c r="H122" s="39"/>
      <c r="I122" s="39"/>
      <c r="J122" s="39"/>
      <c r="K122" s="39"/>
      <c r="L122" s="39"/>
      <c r="M122" s="39"/>
      <c r="N122" s="313">
        <f t="shared" ref="N122:N127" si="5">BK122</f>
        <v>0</v>
      </c>
      <c r="O122" s="314"/>
      <c r="P122" s="314"/>
      <c r="Q122" s="314"/>
      <c r="R122" s="40"/>
      <c r="T122" s="196"/>
      <c r="U122" s="39"/>
      <c r="V122" s="39"/>
      <c r="W122" s="39"/>
      <c r="X122" s="39"/>
      <c r="Y122" s="39"/>
      <c r="Z122" s="39"/>
      <c r="AA122" s="77"/>
      <c r="AT122" s="22" t="s">
        <v>76</v>
      </c>
      <c r="AU122" s="22" t="s">
        <v>77</v>
      </c>
      <c r="AY122" s="22" t="s">
        <v>328</v>
      </c>
      <c r="BK122" s="172">
        <f>SUM(BK123:BK127)</f>
        <v>0</v>
      </c>
    </row>
    <row r="123" spans="2:65" s="1" customFormat="1" ht="22.35" customHeight="1" x14ac:dyDescent="0.3">
      <c r="B123" s="38"/>
      <c r="C123" s="197" t="s">
        <v>5</v>
      </c>
      <c r="D123" s="197" t="s">
        <v>155</v>
      </c>
      <c r="E123" s="198" t="s">
        <v>5</v>
      </c>
      <c r="F123" s="294" t="s">
        <v>5</v>
      </c>
      <c r="G123" s="294"/>
      <c r="H123" s="294"/>
      <c r="I123" s="294"/>
      <c r="J123" s="199" t="s">
        <v>5</v>
      </c>
      <c r="K123" s="168"/>
      <c r="L123" s="282"/>
      <c r="M123" s="295"/>
      <c r="N123" s="295">
        <f t="shared" si="5"/>
        <v>0</v>
      </c>
      <c r="O123" s="295"/>
      <c r="P123" s="295"/>
      <c r="Q123" s="295"/>
      <c r="R123" s="40"/>
      <c r="T123" s="169" t="s">
        <v>5</v>
      </c>
      <c r="U123" s="200" t="s">
        <v>44</v>
      </c>
      <c r="V123" s="39"/>
      <c r="W123" s="39"/>
      <c r="X123" s="39"/>
      <c r="Y123" s="39"/>
      <c r="Z123" s="39"/>
      <c r="AA123" s="77"/>
      <c r="AT123" s="22" t="s">
        <v>328</v>
      </c>
      <c r="AU123" s="22" t="s">
        <v>83</v>
      </c>
      <c r="AY123" s="22" t="s">
        <v>328</v>
      </c>
      <c r="BE123" s="109">
        <f>IF(U123="základná",N123,0)</f>
        <v>0</v>
      </c>
      <c r="BF123" s="109">
        <f>IF(U123="znížená",N123,0)</f>
        <v>0</v>
      </c>
      <c r="BG123" s="109">
        <f>IF(U123="zákl. prenesená",N123,0)</f>
        <v>0</v>
      </c>
      <c r="BH123" s="109">
        <f>IF(U123="zníž. prenesená",N123,0)</f>
        <v>0</v>
      </c>
      <c r="BI123" s="109">
        <f>IF(U123="nulová",N123,0)</f>
        <v>0</v>
      </c>
      <c r="BJ123" s="22" t="s">
        <v>86</v>
      </c>
      <c r="BK123" s="172">
        <f>L123*K123</f>
        <v>0</v>
      </c>
    </row>
    <row r="124" spans="2:65" s="1" customFormat="1" ht="22.35" customHeight="1" x14ac:dyDescent="0.3">
      <c r="B124" s="38"/>
      <c r="C124" s="197" t="s">
        <v>5</v>
      </c>
      <c r="D124" s="197" t="s">
        <v>155</v>
      </c>
      <c r="E124" s="198" t="s">
        <v>5</v>
      </c>
      <c r="F124" s="294" t="s">
        <v>5</v>
      </c>
      <c r="G124" s="294"/>
      <c r="H124" s="294"/>
      <c r="I124" s="294"/>
      <c r="J124" s="199" t="s">
        <v>5</v>
      </c>
      <c r="K124" s="168"/>
      <c r="L124" s="282"/>
      <c r="M124" s="295"/>
      <c r="N124" s="295">
        <f t="shared" si="5"/>
        <v>0</v>
      </c>
      <c r="O124" s="295"/>
      <c r="P124" s="295"/>
      <c r="Q124" s="295"/>
      <c r="R124" s="40"/>
      <c r="T124" s="169" t="s">
        <v>5</v>
      </c>
      <c r="U124" s="200" t="s">
        <v>44</v>
      </c>
      <c r="V124" s="39"/>
      <c r="W124" s="39"/>
      <c r="X124" s="39"/>
      <c r="Y124" s="39"/>
      <c r="Z124" s="39"/>
      <c r="AA124" s="77"/>
      <c r="AT124" s="22" t="s">
        <v>328</v>
      </c>
      <c r="AU124" s="22" t="s">
        <v>83</v>
      </c>
      <c r="AY124" s="22" t="s">
        <v>328</v>
      </c>
      <c r="BE124" s="109">
        <f>IF(U124="základná",N124,0)</f>
        <v>0</v>
      </c>
      <c r="BF124" s="109">
        <f>IF(U124="znížená",N124,0)</f>
        <v>0</v>
      </c>
      <c r="BG124" s="109">
        <f>IF(U124="zákl. prenesená",N124,0)</f>
        <v>0</v>
      </c>
      <c r="BH124" s="109">
        <f>IF(U124="zníž. prenesená",N124,0)</f>
        <v>0</v>
      </c>
      <c r="BI124" s="109">
        <f>IF(U124="nulová",N124,0)</f>
        <v>0</v>
      </c>
      <c r="BJ124" s="22" t="s">
        <v>86</v>
      </c>
      <c r="BK124" s="172">
        <f>L124*K124</f>
        <v>0</v>
      </c>
    </row>
    <row r="125" spans="2:65" s="1" customFormat="1" ht="22.35" customHeight="1" x14ac:dyDescent="0.3">
      <c r="B125" s="38"/>
      <c r="C125" s="197" t="s">
        <v>5</v>
      </c>
      <c r="D125" s="197" t="s">
        <v>155</v>
      </c>
      <c r="E125" s="198" t="s">
        <v>5</v>
      </c>
      <c r="F125" s="294" t="s">
        <v>5</v>
      </c>
      <c r="G125" s="294"/>
      <c r="H125" s="294"/>
      <c r="I125" s="294"/>
      <c r="J125" s="199" t="s">
        <v>5</v>
      </c>
      <c r="K125" s="168"/>
      <c r="L125" s="282"/>
      <c r="M125" s="295"/>
      <c r="N125" s="295">
        <f t="shared" si="5"/>
        <v>0</v>
      </c>
      <c r="O125" s="295"/>
      <c r="P125" s="295"/>
      <c r="Q125" s="295"/>
      <c r="R125" s="40"/>
      <c r="T125" s="169" t="s">
        <v>5</v>
      </c>
      <c r="U125" s="200" t="s">
        <v>44</v>
      </c>
      <c r="V125" s="39"/>
      <c r="W125" s="39"/>
      <c r="X125" s="39"/>
      <c r="Y125" s="39"/>
      <c r="Z125" s="39"/>
      <c r="AA125" s="77"/>
      <c r="AT125" s="22" t="s">
        <v>328</v>
      </c>
      <c r="AU125" s="22" t="s">
        <v>83</v>
      </c>
      <c r="AY125" s="22" t="s">
        <v>328</v>
      </c>
      <c r="BE125" s="109">
        <f>IF(U125="základná",N125,0)</f>
        <v>0</v>
      </c>
      <c r="BF125" s="109">
        <f>IF(U125="znížená",N125,0)</f>
        <v>0</v>
      </c>
      <c r="BG125" s="109">
        <f>IF(U125="zákl. prenesená",N125,0)</f>
        <v>0</v>
      </c>
      <c r="BH125" s="109">
        <f>IF(U125="zníž. prenesená",N125,0)</f>
        <v>0</v>
      </c>
      <c r="BI125" s="109">
        <f>IF(U125="nulová",N125,0)</f>
        <v>0</v>
      </c>
      <c r="BJ125" s="22" t="s">
        <v>86</v>
      </c>
      <c r="BK125" s="172">
        <f>L125*K125</f>
        <v>0</v>
      </c>
    </row>
    <row r="126" spans="2:65" s="1" customFormat="1" ht="22.35" customHeight="1" x14ac:dyDescent="0.3">
      <c r="B126" s="38"/>
      <c r="C126" s="197" t="s">
        <v>5</v>
      </c>
      <c r="D126" s="197" t="s">
        <v>155</v>
      </c>
      <c r="E126" s="198" t="s">
        <v>5</v>
      </c>
      <c r="F126" s="294" t="s">
        <v>5</v>
      </c>
      <c r="G126" s="294"/>
      <c r="H126" s="294"/>
      <c r="I126" s="294"/>
      <c r="J126" s="199" t="s">
        <v>5</v>
      </c>
      <c r="K126" s="168"/>
      <c r="L126" s="282"/>
      <c r="M126" s="295"/>
      <c r="N126" s="295">
        <f t="shared" si="5"/>
        <v>0</v>
      </c>
      <c r="O126" s="295"/>
      <c r="P126" s="295"/>
      <c r="Q126" s="295"/>
      <c r="R126" s="40"/>
      <c r="T126" s="169" t="s">
        <v>5</v>
      </c>
      <c r="U126" s="200" t="s">
        <v>44</v>
      </c>
      <c r="V126" s="39"/>
      <c r="W126" s="39"/>
      <c r="X126" s="39"/>
      <c r="Y126" s="39"/>
      <c r="Z126" s="39"/>
      <c r="AA126" s="77"/>
      <c r="AT126" s="22" t="s">
        <v>328</v>
      </c>
      <c r="AU126" s="22" t="s">
        <v>83</v>
      </c>
      <c r="AY126" s="22" t="s">
        <v>328</v>
      </c>
      <c r="BE126" s="109">
        <f>IF(U126="základná",N126,0)</f>
        <v>0</v>
      </c>
      <c r="BF126" s="109">
        <f>IF(U126="znížená",N126,0)</f>
        <v>0</v>
      </c>
      <c r="BG126" s="109">
        <f>IF(U126="zákl. prenesená",N126,0)</f>
        <v>0</v>
      </c>
      <c r="BH126" s="109">
        <f>IF(U126="zníž. prenesená",N126,0)</f>
        <v>0</v>
      </c>
      <c r="BI126" s="109">
        <f>IF(U126="nulová",N126,0)</f>
        <v>0</v>
      </c>
      <c r="BJ126" s="22" t="s">
        <v>86</v>
      </c>
      <c r="BK126" s="172">
        <f>L126*K126</f>
        <v>0</v>
      </c>
    </row>
    <row r="127" spans="2:65" s="1" customFormat="1" ht="22.35" customHeight="1" x14ac:dyDescent="0.3">
      <c r="B127" s="38"/>
      <c r="C127" s="197" t="s">
        <v>5</v>
      </c>
      <c r="D127" s="197" t="s">
        <v>155</v>
      </c>
      <c r="E127" s="198" t="s">
        <v>5</v>
      </c>
      <c r="F127" s="294" t="s">
        <v>5</v>
      </c>
      <c r="G127" s="294"/>
      <c r="H127" s="294"/>
      <c r="I127" s="294"/>
      <c r="J127" s="199" t="s">
        <v>5</v>
      </c>
      <c r="K127" s="168"/>
      <c r="L127" s="282"/>
      <c r="M127" s="295"/>
      <c r="N127" s="295">
        <f t="shared" si="5"/>
        <v>0</v>
      </c>
      <c r="O127" s="295"/>
      <c r="P127" s="295"/>
      <c r="Q127" s="295"/>
      <c r="R127" s="40"/>
      <c r="T127" s="169" t="s">
        <v>5</v>
      </c>
      <c r="U127" s="200" t="s">
        <v>44</v>
      </c>
      <c r="V127" s="59"/>
      <c r="W127" s="59"/>
      <c r="X127" s="59"/>
      <c r="Y127" s="59"/>
      <c r="Z127" s="59"/>
      <c r="AA127" s="61"/>
      <c r="AT127" s="22" t="s">
        <v>328</v>
      </c>
      <c r="AU127" s="22" t="s">
        <v>83</v>
      </c>
      <c r="AY127" s="22" t="s">
        <v>328</v>
      </c>
      <c r="BE127" s="109">
        <f>IF(U127="základná",N127,0)</f>
        <v>0</v>
      </c>
      <c r="BF127" s="109">
        <f>IF(U127="znížená",N127,0)</f>
        <v>0</v>
      </c>
      <c r="BG127" s="109">
        <f>IF(U127="zákl. prenesená",N127,0)</f>
        <v>0</v>
      </c>
      <c r="BH127" s="109">
        <f>IF(U127="zníž. prenesená",N127,0)</f>
        <v>0</v>
      </c>
      <c r="BI127" s="109">
        <f>IF(U127="nulová",N127,0)</f>
        <v>0</v>
      </c>
      <c r="BJ127" s="22" t="s">
        <v>86</v>
      </c>
      <c r="BK127" s="172">
        <f>L127*K127</f>
        <v>0</v>
      </c>
    </row>
    <row r="128" spans="2:65" s="1" customFormat="1" ht="6.9" customHeight="1" x14ac:dyDescent="0.3"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4"/>
    </row>
  </sheetData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é sú hodnoty K, M." sqref="D123:D128">
      <formula1>"K, M"</formula1>
    </dataValidation>
    <dataValidation type="list" allowBlank="1" showInputMessage="1" showErrorMessage="1" error="Povolené sú hodnoty základná, znížená, nulová." sqref="U123:U128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Rekapitulácia stavby</vt:lpstr>
      <vt:lpstr>1 - Búracie práce</vt:lpstr>
      <vt:lpstr>2 - Stavebno - montážne p...</vt:lpstr>
      <vt:lpstr>3 - Zdravotechnické inšta...</vt:lpstr>
      <vt:lpstr>4 - Elektroinštalácia</vt:lpstr>
      <vt:lpstr>'1 - Búracie práce'!Názvy_tisku</vt:lpstr>
      <vt:lpstr>'2 - Stavebno - montážne p...'!Názvy_tisku</vt:lpstr>
      <vt:lpstr>'3 - Zdravotechnické inšta...'!Názvy_tisku</vt:lpstr>
      <vt:lpstr>'4 - Elektroinštalácia'!Názvy_tisku</vt:lpstr>
      <vt:lpstr>'Rekapitulácia stavby'!Názvy_tisku</vt:lpstr>
      <vt:lpstr>'1 - Búracie práce'!Oblast_tisku</vt:lpstr>
      <vt:lpstr>'2 - Stavebno - montážne p...'!Oblast_tisku</vt:lpstr>
      <vt:lpstr>'3 - Zdravotechnické inšta...'!Oblast_tisku</vt:lpstr>
      <vt:lpstr>'4 - Elektroinštalácia'!Oblast_tisku</vt:lpstr>
      <vt:lpstr>'Rekapitulácia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Uzivatel-PC\Uzivatel</dc:creator>
  <cp:lastModifiedBy>Uživatel systému Windows</cp:lastModifiedBy>
  <cp:lastPrinted>2018-07-19T12:45:05Z</cp:lastPrinted>
  <dcterms:created xsi:type="dcterms:W3CDTF">2018-07-16T12:31:35Z</dcterms:created>
  <dcterms:modified xsi:type="dcterms:W3CDTF">2018-07-19T12:47:10Z</dcterms:modified>
</cp:coreProperties>
</file>